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0\CGCS\Lliurar 2020\"/>
    </mc:Choice>
  </mc:AlternateContent>
  <xr:revisionPtr revIDLastSave="0" documentId="13_ncr:1_{067A2D68-A5EB-49CB-9C19-150A47EE0C8C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resum'!$A$77:$G$105</definedName>
    <definedName name="_xlnm._FilterDatabase" localSheetId="0" hidden="1">'INGRESSOS € resum'!$A$7:$L$18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53" l="1"/>
  <c r="F99" i="53" s="1"/>
  <c r="F100" i="53" s="1"/>
  <c r="D98" i="53"/>
  <c r="D99" i="53" s="1"/>
  <c r="D100" i="53" s="1"/>
  <c r="E97" i="53"/>
  <c r="C98" i="53" l="1"/>
  <c r="C99" i="53" s="1"/>
  <c r="C100" i="53" s="1"/>
  <c r="G97" i="53" l="1"/>
  <c r="E98" i="53"/>
  <c r="D23" i="53"/>
  <c r="D24" i="53" s="1"/>
  <c r="E22" i="53"/>
  <c r="E23" i="53" s="1"/>
  <c r="E24" i="53" s="1"/>
  <c r="F23" i="53"/>
  <c r="G98" i="53" l="1"/>
  <c r="E99" i="53"/>
  <c r="E100" i="53" s="1"/>
  <c r="G99" i="53"/>
  <c r="F24" i="53"/>
  <c r="G24" i="53" s="1"/>
  <c r="G23" i="53"/>
  <c r="G22" i="53"/>
  <c r="C23" i="53"/>
  <c r="C24" i="53" s="1"/>
  <c r="G100" i="53" l="1"/>
  <c r="F45" i="53"/>
  <c r="D45" i="53"/>
  <c r="E55" i="53" l="1"/>
  <c r="G55" i="53" s="1"/>
  <c r="C45" i="53"/>
  <c r="E44" i="53"/>
  <c r="E45" i="53" s="1"/>
  <c r="G45" i="53" s="1"/>
  <c r="E39" i="53"/>
  <c r="G39" i="53" s="1"/>
  <c r="G44" i="53" l="1"/>
  <c r="F94" i="53" l="1"/>
  <c r="D94" i="53"/>
  <c r="D95" i="53" s="1"/>
  <c r="D96" i="53" s="1"/>
  <c r="F62" i="53"/>
  <c r="D62" i="53"/>
  <c r="D63" i="53" s="1"/>
  <c r="C62" i="53"/>
  <c r="C63" i="53" s="1"/>
  <c r="E93" i="53" l="1"/>
  <c r="E94" i="53" s="1"/>
  <c r="E95" i="53" s="1"/>
  <c r="E96" i="53" s="1"/>
  <c r="F95" i="53"/>
  <c r="G93" i="53"/>
  <c r="C94" i="53"/>
  <c r="C95" i="53" s="1"/>
  <c r="C96" i="53" s="1"/>
  <c r="F63" i="53"/>
  <c r="E61" i="53"/>
  <c r="D9" i="53"/>
  <c r="D43" i="53"/>
  <c r="G94" i="53" l="1"/>
  <c r="G95" i="53"/>
  <c r="F96" i="53"/>
  <c r="F9" i="53"/>
  <c r="F43" i="53"/>
  <c r="E62" i="53"/>
  <c r="G61" i="53"/>
  <c r="C43" i="53"/>
  <c r="E8" i="53"/>
  <c r="G8" i="53" s="1"/>
  <c r="E10" i="53"/>
  <c r="E11" i="53" s="1"/>
  <c r="D11" i="53"/>
  <c r="D12" i="53" s="1"/>
  <c r="F11" i="53"/>
  <c r="C9" i="53"/>
  <c r="C11" i="53"/>
  <c r="F20" i="54"/>
  <c r="F21" i="54" s="1"/>
  <c r="F22" i="54" s="1"/>
  <c r="F16" i="54"/>
  <c r="F17" i="54" s="1"/>
  <c r="F18" i="54" s="1"/>
  <c r="F12" i="54"/>
  <c r="F13" i="54" s="1"/>
  <c r="F9" i="54"/>
  <c r="F10" i="54" s="1"/>
  <c r="D20" i="54"/>
  <c r="D21" i="54" s="1"/>
  <c r="D22" i="54" s="1"/>
  <c r="D16" i="54"/>
  <c r="D17" i="54" s="1"/>
  <c r="D18" i="54" s="1"/>
  <c r="D12" i="54"/>
  <c r="D13" i="54" s="1"/>
  <c r="D9" i="54"/>
  <c r="D10" i="54" s="1"/>
  <c r="C20" i="54"/>
  <c r="C21" i="54" s="1"/>
  <c r="C22" i="54" s="1"/>
  <c r="D14" i="54" l="1"/>
  <c r="F14" i="54"/>
  <c r="E63" i="53"/>
  <c r="G63" i="53" s="1"/>
  <c r="G62" i="53"/>
  <c r="F12" i="53"/>
  <c r="E9" i="53"/>
  <c r="G9" i="53" s="1"/>
  <c r="C12" i="53"/>
  <c r="G11" i="53"/>
  <c r="G10" i="53"/>
  <c r="F24" i="54"/>
  <c r="D24" i="54"/>
  <c r="E19" i="54"/>
  <c r="E20" i="54" s="1"/>
  <c r="K20" i="54" s="1"/>
  <c r="G19" i="54" l="1"/>
  <c r="H19" i="54"/>
  <c r="H20" i="54" s="1"/>
  <c r="E12" i="53"/>
  <c r="G12" i="53" s="1"/>
  <c r="G20" i="54"/>
  <c r="E21" i="54"/>
  <c r="E22" i="54" s="1"/>
  <c r="K19" i="54"/>
  <c r="C12" i="54" l="1"/>
  <c r="C13" i="54" s="1"/>
  <c r="F87" i="53" l="1"/>
  <c r="F88" i="53" s="1"/>
  <c r="F84" i="53"/>
  <c r="F85" i="53" s="1"/>
  <c r="F80" i="53"/>
  <c r="F81" i="53" s="1"/>
  <c r="F82" i="53" s="1"/>
  <c r="F49" i="53"/>
  <c r="F47" i="53"/>
  <c r="F36" i="53"/>
  <c r="F37" i="53" s="1"/>
  <c r="F33" i="53"/>
  <c r="F26" i="53"/>
  <c r="F27" i="53" s="1"/>
  <c r="D90" i="53"/>
  <c r="D91" i="53" s="1"/>
  <c r="D87" i="53"/>
  <c r="D88" i="53" s="1"/>
  <c r="D84" i="53"/>
  <c r="D85" i="53" s="1"/>
  <c r="D80" i="53"/>
  <c r="D81" i="53" s="1"/>
  <c r="D82" i="53" s="1"/>
  <c r="D49" i="53"/>
  <c r="D47" i="53"/>
  <c r="D36" i="53"/>
  <c r="D37" i="53" s="1"/>
  <c r="D33" i="53"/>
  <c r="D26" i="53"/>
  <c r="D27" i="53" s="1"/>
  <c r="C16" i="54"/>
  <c r="F90" i="53"/>
  <c r="F91" i="53" s="1"/>
  <c r="F77" i="53"/>
  <c r="F31" i="53"/>
  <c r="D77" i="53"/>
  <c r="F92" i="53" l="1"/>
  <c r="D92" i="53"/>
  <c r="C17" i="54"/>
  <c r="C18" i="54" s="1"/>
  <c r="E13" i="54"/>
  <c r="D65" i="53"/>
  <c r="D66" i="53" s="1"/>
  <c r="D41" i="53"/>
  <c r="F65" i="53"/>
  <c r="F66" i="53" s="1"/>
  <c r="D59" i="53"/>
  <c r="D52" i="53"/>
  <c r="E17" i="53"/>
  <c r="E32" i="53"/>
  <c r="E40" i="53"/>
  <c r="E46" i="53"/>
  <c r="E51" i="53"/>
  <c r="F16" i="53"/>
  <c r="F52" i="53"/>
  <c r="F41" i="53"/>
  <c r="E15" i="53"/>
  <c r="D31" i="53"/>
  <c r="D34" i="53" s="1"/>
  <c r="E25" i="53"/>
  <c r="E48" i="53"/>
  <c r="E53" i="53"/>
  <c r="E58" i="53"/>
  <c r="E83" i="53"/>
  <c r="F59" i="53"/>
  <c r="F20" i="53"/>
  <c r="E14" i="53"/>
  <c r="E29" i="53"/>
  <c r="E86" i="53"/>
  <c r="E79" i="53"/>
  <c r="E89" i="53"/>
  <c r="D20" i="53"/>
  <c r="E38" i="53"/>
  <c r="E56" i="53"/>
  <c r="E19" i="53"/>
  <c r="E42" i="53"/>
  <c r="E43" i="53" s="1"/>
  <c r="E50" i="53"/>
  <c r="F34" i="53"/>
  <c r="E30" i="53"/>
  <c r="E57" i="53"/>
  <c r="E64" i="53"/>
  <c r="E18" i="53"/>
  <c r="E35" i="53"/>
  <c r="E54" i="53"/>
  <c r="D16" i="53"/>
  <c r="E13" i="53"/>
  <c r="E12" i="54"/>
  <c r="H12" i="54" s="1"/>
  <c r="E11" i="54"/>
  <c r="E15" i="54"/>
  <c r="E16" i="54" s="1"/>
  <c r="C9" i="54"/>
  <c r="C10" i="54" s="1"/>
  <c r="C14" i="54" s="1"/>
  <c r="C90" i="53"/>
  <c r="C91" i="53" s="1"/>
  <c r="C87" i="53"/>
  <c r="C88" i="53" s="1"/>
  <c r="C84" i="53"/>
  <c r="C85" i="53" s="1"/>
  <c r="C80" i="53"/>
  <c r="C81" i="53" s="1"/>
  <c r="C82" i="53" s="1"/>
  <c r="C49" i="53"/>
  <c r="C47" i="53"/>
  <c r="C36" i="53"/>
  <c r="C37" i="53" s="1"/>
  <c r="C33" i="53"/>
  <c r="G77" i="53"/>
  <c r="E77" i="53"/>
  <c r="C77" i="53"/>
  <c r="D60" i="53" l="1"/>
  <c r="D67" i="53" s="1"/>
  <c r="D102" i="53" s="1"/>
  <c r="F60" i="53"/>
  <c r="F67" i="53" s="1"/>
  <c r="F102" i="53" s="1"/>
  <c r="C24" i="54"/>
  <c r="C92" i="53"/>
  <c r="F21" i="53"/>
  <c r="F28" i="53" s="1"/>
  <c r="D21" i="53"/>
  <c r="D28" i="53" s="1"/>
  <c r="E17" i="54"/>
  <c r="E18" i="54"/>
  <c r="C41" i="53"/>
  <c r="C31" i="53"/>
  <c r="C34" i="53" s="1"/>
  <c r="C16" i="53"/>
  <c r="C20" i="53"/>
  <c r="C52" i="53"/>
  <c r="C65" i="53"/>
  <c r="C59" i="53"/>
  <c r="C26" i="53"/>
  <c r="C60" i="53" l="1"/>
  <c r="C21" i="53"/>
  <c r="G22" i="54"/>
  <c r="G21" i="54"/>
  <c r="K22" i="54"/>
  <c r="K21" i="54"/>
  <c r="E49" i="53"/>
  <c r="E33" i="53"/>
  <c r="E84" i="53"/>
  <c r="E85" i="53" s="1"/>
  <c r="C27" i="53"/>
  <c r="C28" i="53" s="1"/>
  <c r="C66" i="53"/>
  <c r="C67" i="53" l="1"/>
  <c r="C102" i="53" s="1"/>
  <c r="E90" i="53"/>
  <c r="E26" i="53"/>
  <c r="E36" i="53"/>
  <c r="E8" i="54"/>
  <c r="E9" i="54" s="1"/>
  <c r="E10" i="54" s="1"/>
  <c r="E14" i="54" s="1"/>
  <c r="E24" i="54" s="1"/>
  <c r="E47" i="53" l="1"/>
  <c r="E27" i="53"/>
  <c r="E91" i="53"/>
  <c r="E52" i="53"/>
  <c r="E41" i="53"/>
  <c r="E37" i="53"/>
  <c r="E80" i="53"/>
  <c r="E81" i="53" s="1"/>
  <c r="E82" i="53" s="1"/>
  <c r="E31" i="53"/>
  <c r="E20" i="53"/>
  <c r="E59" i="53"/>
  <c r="E87" i="53"/>
  <c r="E88" i="53" s="1"/>
  <c r="E65" i="53"/>
  <c r="E66" i="53" s="1"/>
  <c r="E16" i="53"/>
  <c r="E60" i="53" l="1"/>
  <c r="E92" i="53"/>
  <c r="E21" i="53"/>
  <c r="E28" i="53" s="1"/>
  <c r="E34" i="53"/>
  <c r="E67" i="53" l="1"/>
  <c r="E102" i="53" s="1"/>
  <c r="G96" i="53"/>
  <c r="G83" i="53"/>
  <c r="G86" i="53"/>
  <c r="G89" i="53"/>
  <c r="G84" i="53" l="1"/>
  <c r="G87" i="53"/>
  <c r="G90" i="53"/>
  <c r="G88" i="53" l="1"/>
  <c r="G91" i="53"/>
  <c r="G85" i="53"/>
  <c r="G92" i="53"/>
  <c r="G29" i="53" l="1"/>
  <c r="G12" i="54"/>
  <c r="I12" i="54"/>
  <c r="K12" i="54"/>
  <c r="G56" i="53"/>
  <c r="G13" i="53"/>
  <c r="G13" i="54"/>
  <c r="K13" i="54"/>
  <c r="H13" i="54"/>
  <c r="I13" i="54" s="1"/>
  <c r="G57" i="53"/>
  <c r="G11" i="54"/>
  <c r="H11" i="54"/>
  <c r="K11" i="54"/>
  <c r="G19" i="53"/>
  <c r="G42" i="53"/>
  <c r="G17" i="54"/>
  <c r="K17" i="54"/>
  <c r="H17" i="54"/>
  <c r="G48" i="53"/>
  <c r="G64" i="53"/>
  <c r="G32" i="53"/>
  <c r="G15" i="53"/>
  <c r="G15" i="54"/>
  <c r="H15" i="54"/>
  <c r="K15" i="54"/>
  <c r="G30" i="53"/>
  <c r="G51" i="53"/>
  <c r="G35" i="53"/>
  <c r="G17" i="53"/>
  <c r="G50" i="53"/>
  <c r="G79" i="53"/>
  <c r="G53" i="53"/>
  <c r="G18" i="54"/>
  <c r="H18" i="54"/>
  <c r="I18" i="54" s="1"/>
  <c r="K18" i="54"/>
  <c r="G40" i="53"/>
  <c r="G38" i="53"/>
  <c r="G58" i="53"/>
  <c r="G25" i="53"/>
  <c r="G18" i="53"/>
  <c r="G54" i="53"/>
  <c r="K8" i="54"/>
  <c r="G8" i="54"/>
  <c r="H8" i="54"/>
  <c r="G14" i="53"/>
  <c r="G46" i="53"/>
  <c r="G80" i="53" l="1"/>
  <c r="G14" i="54"/>
  <c r="K14" i="54"/>
  <c r="G41" i="53"/>
  <c r="G36" i="53"/>
  <c r="I15" i="54"/>
  <c r="H16" i="54"/>
  <c r="G65" i="53"/>
  <c r="G43" i="53"/>
  <c r="G52" i="53"/>
  <c r="G26" i="53"/>
  <c r="G59" i="53"/>
  <c r="G31" i="53"/>
  <c r="G16" i="54"/>
  <c r="K16" i="54"/>
  <c r="G20" i="53"/>
  <c r="G9" i="54"/>
  <c r="K9" i="54"/>
  <c r="G33" i="53"/>
  <c r="I17" i="54"/>
  <c r="G16" i="53"/>
  <c r="G47" i="53"/>
  <c r="G49" i="53"/>
  <c r="I11" i="54"/>
  <c r="H14" i="54"/>
  <c r="I14" i="54" s="1"/>
  <c r="I8" i="54"/>
  <c r="H9" i="54"/>
  <c r="I16" i="54" l="1"/>
  <c r="H21" i="54"/>
  <c r="H22" i="54" s="1"/>
  <c r="I22" i="54" s="1"/>
  <c r="G27" i="53"/>
  <c r="G81" i="53"/>
  <c r="G60" i="53"/>
  <c r="G34" i="53"/>
  <c r="G21" i="53"/>
  <c r="I9" i="54"/>
  <c r="H10" i="54"/>
  <c r="I10" i="54" s="1"/>
  <c r="G37" i="53"/>
  <c r="G10" i="54"/>
  <c r="K10" i="54"/>
  <c r="G66" i="53"/>
  <c r="G28" i="53" l="1"/>
  <c r="G67" i="53"/>
  <c r="G82" i="53"/>
  <c r="G102" i="53" l="1"/>
  <c r="G24" i="54"/>
  <c r="K24" i="54"/>
  <c r="H24" i="54"/>
  <c r="I24" i="54" s="1"/>
</calcChain>
</file>

<file path=xl/sharedStrings.xml><?xml version="1.0" encoding="utf-8"?>
<sst xmlns="http://schemas.openxmlformats.org/spreadsheetml/2006/main" count="132" uniqueCount="118">
  <si>
    <t>LIQUIDACIÓ PRESSUPOST DE L'HOSPITAL CLÍNIC DE BARCELONA</t>
  </si>
  <si>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</si>
  <si>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</si>
  <si>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</si>
  <si>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</si>
  <si>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</si>
  <si>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</si>
  <si>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</si>
  <si>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</si>
  <si>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</si>
  <si>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</si>
  <si>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Desviacions</t>
  </si>
  <si>
    <t>% Desviació</t>
  </si>
  <si>
    <t>Retribucions bàsiques</t>
  </si>
  <si>
    <t>Retribucions complementàries</t>
  </si>
  <si>
    <t>Altres remuneracions</t>
  </si>
  <si>
    <t xml:space="preserve">         ARTICLE 13   PERSONAL LABORAL</t>
  </si>
  <si>
    <t>Seguretat Social</t>
  </si>
  <si>
    <t xml:space="preserve">    CONCEPTE 160 Quotes socials</t>
  </si>
  <si>
    <t xml:space="preserve">         ARTICLE 16   ASSEGURANCES I COTITZACIONS SOCIALS</t>
  </si>
  <si>
    <r>
      <t xml:space="preserve">             </t>
    </r>
    <r>
      <rPr>
        <b/>
        <u/>
        <sz val="8"/>
        <rFont val="Arial"/>
        <family val="2"/>
      </rPr>
      <t>CAPÍTOL 1. REMUNERACIONS DEL PERSONAL</t>
    </r>
  </si>
  <si>
    <t>Lloguers i cànons de material de transport</t>
  </si>
  <si>
    <t>Lloguers d'equips de reprografia i fotocopiadores</t>
  </si>
  <si>
    <t xml:space="preserve">    CONCEPTE 202 Lloguers i cànons d'equips per a procés de dades, programari i reprografia</t>
  </si>
  <si>
    <t>Altres lloguers i cànons</t>
  </si>
  <si>
    <t xml:space="preserve">    CONCEPTE 204 Altres lloguers i cànons</t>
  </si>
  <si>
    <t xml:space="preserve">         ARTICLE 20   LLOGUERS I CÀNONS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</si>
  <si>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</si>
  <si>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</si>
  <si>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</si>
  <si>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</si>
  <si>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</si>
  <si>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</si>
  <si>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</si>
  <si>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</si>
  <si>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</si>
  <si>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</si>
  <si>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</si>
  <si>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</si>
  <si>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</si>
  <si>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>Altres despeses diverses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</si>
  <si>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</si>
  <si>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</si>
  <si>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</si>
  <si>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</si>
  <si>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</si>
  <si>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</si>
  <si>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</si>
  <si>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</si>
  <si>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</si>
  <si>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</si>
  <si>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</si>
  <si>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</si>
  <si>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</si>
  <si>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</si>
  <si>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</si>
  <si>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</si>
  <si>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</si>
  <si>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</si>
  <si>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</si>
  <si>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</si>
  <si>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</si>
  <si>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</si>
  <si>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  CONCEPTE 831 Préstecs i bestretes de qualsevol tipus de deute no doc.en títols valors a curt termini</t>
  </si>
  <si>
    <t xml:space="preserve">         ARTICLE 83   CONCESSIÓ DE PRÉSTECS I BESTRETES FORA DEL SECTOR PÚBLIC</t>
  </si>
  <si>
    <r>
      <t xml:space="preserve">             </t>
    </r>
    <r>
      <rPr>
        <b/>
        <u/>
        <sz val="8"/>
        <rFont val="Arial"/>
        <family val="2"/>
      </rPr>
      <t>CAPÍTOL 8.  VARIACIÓ ACTIUS FINANCERS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</si>
  <si>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</si>
  <si>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</si>
  <si>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</si>
  <si>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</si>
  <si>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</si>
  <si>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</si>
  <si>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  CONCEPTE 399 Ingressos diversos</t>
  </si>
  <si>
    <t xml:space="preserve">         ARTICLE 39   ALTRES INGRESSOS</t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</si>
  <si>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</si>
  <si>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>Altres ingressos financers</t>
  </si>
  <si>
    <t xml:space="preserve">    CONCEPTE 534  Altres ingressos financers</t>
  </si>
  <si>
    <t xml:space="preserve">         ARTICLE 53   ALTRES INGRESSOS FINANCERS</t>
  </si>
  <si>
    <r>
      <t xml:space="preserve">             </t>
    </r>
    <r>
      <rPr>
        <b/>
        <u/>
        <sz val="8"/>
        <rFont val="Arial"/>
        <family val="2"/>
      </rPr>
      <t>CAPÍTOL 5.  INGRESSOS PATRIMONIALS</t>
    </r>
  </si>
  <si>
    <t xml:space="preserve">  TOTAL PRESSUPOST D'INGRESSOS</t>
  </si>
  <si>
    <t>Filtrar per NO per ocultar valors 0</t>
  </si>
  <si>
    <t xml:space="preserve">    CONCEPTE 130 Personal laboral</t>
  </si>
  <si>
    <t xml:space="preserve"> Retribucions bàsiques</t>
  </si>
  <si>
    <t xml:space="preserve"> Retribucions complementàries</t>
  </si>
  <si>
    <t xml:space="preserve"> Altres remuneracions</t>
  </si>
  <si>
    <t xml:space="preserve">    CONCEPTE 131 Substitucions i eventualitats de personal laboral</t>
  </si>
  <si>
    <t>Actuacions de control</t>
  </si>
  <si>
    <t>Prestació de serveis amb mitjans aliens amb entitats de la Generalitat</t>
  </si>
  <si>
    <t>Inversions en maquinària i utillatge</t>
  </si>
  <si>
    <t xml:space="preserve">    CONCEPTE 620  Inversions en maquinària, instal·lacions i utillatge</t>
  </si>
  <si>
    <t>Concessió de préstecs i bestretes al personal a curt termini</t>
  </si>
  <si>
    <t>ENTITAT 8875</t>
  </si>
  <si>
    <t>LIQUIDACIÓ PRESSUPOST DE C. GESTIÓ CORPORACIÓ SANITÀRIA</t>
  </si>
  <si>
    <t xml:space="preserve">Altres ingressos diversos </t>
  </si>
  <si>
    <t>De la Diputació de Barcelona</t>
  </si>
  <si>
    <t xml:space="preserve">    CONCEPTE 462 De diputacions</t>
  </si>
  <si>
    <t xml:space="preserve">         ARTICLE 46  D'ENS I CORPORACIONS LOCALS</t>
  </si>
  <si>
    <t>Prestacions d'altres serveis a entitats de dins  del SP (Ingressos a consolidar)</t>
  </si>
  <si>
    <t xml:space="preserve">    CONCEPTE 130 Retribucions bàsiques</t>
  </si>
  <si>
    <t xml:space="preserve">    CONCEPTE 131  Retribucions complementàries</t>
  </si>
  <si>
    <t xml:space="preserve">         ARTICLE 12   PERSONAL FUNCIONARI</t>
  </si>
  <si>
    <t>A consorcis dependents del sector públic de la Generalitat - HCPB</t>
  </si>
  <si>
    <t xml:space="preserve">    CONCEPTE 442 A consorcis dependents del SP de la Generalitat</t>
  </si>
  <si>
    <t xml:space="preserve">         ARTICLE 44 A ALTRES ENTITATS DEL SECTOR PÚBLIC O ADSC., UNIVE</t>
  </si>
  <si>
    <r>
      <t xml:space="preserve">             </t>
    </r>
    <r>
      <rPr>
        <b/>
        <u/>
        <sz val="8"/>
        <rFont val="Arial"/>
        <family val="2"/>
      </rPr>
      <t>CAPÍTOL 4 TRANSFERÈNCIES CORRENT</t>
    </r>
  </si>
  <si>
    <t xml:space="preserve">        ARTICLE 23 INDEMNITZACIONS PER RAÓ DEL SERVEI</t>
  </si>
  <si>
    <t>Subministrament de material sanitari</t>
  </si>
  <si>
    <t>Transports</t>
  </si>
  <si>
    <t xml:space="preserve">    CONCEPTE 223 Transports</t>
  </si>
  <si>
    <t>Valoracions i peritatges</t>
  </si>
  <si>
    <t>Productivitat</t>
  </si>
  <si>
    <t xml:space="preserve">    CONCEPTE 150 Productivitat</t>
  </si>
  <si>
    <t xml:space="preserve">         ARTICLE 15   INCENTIUS AL RENDIMENT I ACTIVITATS EXTRAORDINÀRIES</t>
  </si>
  <si>
    <t>EXERCICI 2020 4art TRIMESTRE</t>
  </si>
  <si>
    <t>Cancelꞏlació de préstecs en euros d'ens del sector públic o adscrites de la Gen. a llarg termini</t>
  </si>
  <si>
    <t xml:space="preserve"> CONCEPTE 910 Cancelꞏlació de préstecs en euros del sector públi</t>
  </si>
  <si>
    <t xml:space="preserve">          ARTICLE 91 AMORTITZACIÓ PRÉSTECS I ALTRES CRÈDITS EN EUROS</t>
  </si>
  <si>
    <r>
      <t xml:space="preserve">             </t>
    </r>
    <r>
      <rPr>
        <b/>
        <u/>
        <sz val="8"/>
        <rFont val="Arial"/>
        <family val="2"/>
      </rPr>
      <t>CAPÍTOL 9.  VARIACIÓ PASSIUS FINANCERS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</si>
</sst>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8"/>
      <color indexed="10"/>
      <name val="Arial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6" fillId="0" borderId="0" applyFont="0" applyFill="0" applyBorder="0" applyAlignment="0" applyProtection="0"/>
    <xf numFmtId="0" fontId="14" fillId="2" borderId="1" applyNumberFormat="0" applyProtection="0">
      <alignment horizontal="left" vertical="center" indent="1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5" fillId="0" borderId="0"/>
    <xf numFmtId="9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8" fillId="0" borderId="0" applyFill="0" applyBorder="0" applyProtection="0"/>
    <xf numFmtId="166" fontId="18" fillId="0" borderId="7" applyFill="0" applyProtection="0"/>
    <xf numFmtId="166" fontId="18" fillId="0" borderId="8" applyFill="0" applyProtection="0"/>
    <xf numFmtId="167" fontId="13" fillId="0" borderId="0" applyFont="0" applyFill="0" applyBorder="0" applyAlignment="0" applyProtection="0"/>
    <xf numFmtId="168" fontId="18" fillId="0" borderId="0" applyFill="0" applyBorder="0" applyProtection="0"/>
    <xf numFmtId="168" fontId="18" fillId="0" borderId="7" applyFill="0" applyProtection="0"/>
    <xf numFmtId="168" fontId="18" fillId="0" borderId="8" applyFill="0" applyProtection="0"/>
    <xf numFmtId="169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20" fillId="5" borderId="9" applyNumberFormat="0" applyProtection="0">
      <alignment vertical="center"/>
    </xf>
    <xf numFmtId="4" fontId="21" fillId="5" borderId="9" applyNumberFormat="0" applyProtection="0">
      <alignment vertical="center"/>
    </xf>
    <xf numFmtId="4" fontId="22" fillId="5" borderId="9" applyNumberFormat="0" applyProtection="0">
      <alignment horizontal="left" vertical="center" indent="1"/>
    </xf>
    <xf numFmtId="0" fontId="23" fillId="5" borderId="9" applyNumberFormat="0" applyProtection="0">
      <alignment horizontal="left" vertical="top" indent="1"/>
    </xf>
    <xf numFmtId="4" fontId="22" fillId="8" borderId="0" applyNumberFormat="0" applyProtection="0">
      <alignment horizontal="left" vertical="center" indent="1"/>
    </xf>
    <xf numFmtId="4" fontId="22" fillId="9" borderId="9" applyNumberFormat="0" applyProtection="0">
      <alignment horizontal="right" vertical="center"/>
    </xf>
    <xf numFmtId="4" fontId="22" fillId="10" borderId="9" applyNumberFormat="0" applyProtection="0">
      <alignment horizontal="right" vertical="center"/>
    </xf>
    <xf numFmtId="4" fontId="22" fillId="11" borderId="9" applyNumberFormat="0" applyProtection="0">
      <alignment horizontal="right" vertical="center"/>
    </xf>
    <xf numFmtId="4" fontId="22" fillId="4" borderId="9" applyNumberFormat="0" applyProtection="0">
      <alignment horizontal="right" vertical="center"/>
    </xf>
    <xf numFmtId="4" fontId="22" fillId="12" borderId="9" applyNumberFormat="0" applyProtection="0">
      <alignment horizontal="right" vertical="center"/>
    </xf>
    <xf numFmtId="4" fontId="22" fillId="6" borderId="9" applyNumberFormat="0" applyProtection="0">
      <alignment horizontal="right" vertical="center"/>
    </xf>
    <xf numFmtId="4" fontId="22" fillId="13" borderId="9" applyNumberFormat="0" applyProtection="0">
      <alignment horizontal="right" vertical="center"/>
    </xf>
    <xf numFmtId="4" fontId="22" fillId="14" borderId="9" applyNumberFormat="0" applyProtection="0">
      <alignment horizontal="right" vertical="center"/>
    </xf>
    <xf numFmtId="4" fontId="22" fillId="15" borderId="9" applyNumberFormat="0" applyProtection="0">
      <alignment horizontal="right" vertical="center"/>
    </xf>
    <xf numFmtId="4" fontId="20" fillId="16" borderId="10" applyNumberFormat="0" applyProtection="0">
      <alignment horizontal="left" vertical="center" indent="1"/>
    </xf>
    <xf numFmtId="4" fontId="20" fillId="17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2" fillId="17" borderId="9" applyNumberFormat="0" applyProtection="0">
      <alignment horizontal="right" vertical="center"/>
    </xf>
    <xf numFmtId="4" fontId="24" fillId="17" borderId="0" applyNumberFormat="0" applyProtection="0">
      <alignment horizontal="left" vertical="center" indent="1"/>
    </xf>
    <xf numFmtId="4" fontId="24" fillId="8" borderId="0" applyNumberFormat="0" applyProtection="0">
      <alignment horizontal="left" vertical="center" indent="1"/>
    </xf>
    <xf numFmtId="0" fontId="13" fillId="8" borderId="9" applyNumberFormat="0" applyProtection="0">
      <alignment horizontal="left" vertical="center" indent="1"/>
    </xf>
    <xf numFmtId="0" fontId="13" fillId="8" borderId="9" applyNumberFormat="0" applyProtection="0">
      <alignment horizontal="left" vertical="top" indent="1"/>
    </xf>
    <xf numFmtId="0" fontId="13" fillId="18" borderId="9" applyNumberFormat="0" applyProtection="0">
      <alignment horizontal="left" vertical="center" indent="1"/>
    </xf>
    <xf numFmtId="0" fontId="13" fillId="18" borderId="9" applyNumberFormat="0" applyProtection="0">
      <alignment horizontal="left" vertical="top" indent="1"/>
    </xf>
    <xf numFmtId="0" fontId="13" fillId="17" borderId="9" applyNumberFormat="0" applyProtection="0">
      <alignment horizontal="left" vertical="center" indent="1"/>
    </xf>
    <xf numFmtId="0" fontId="13" fillId="17" borderId="9" applyNumberFormat="0" applyProtection="0">
      <alignment horizontal="left" vertical="top" indent="1"/>
    </xf>
    <xf numFmtId="0" fontId="13" fillId="19" borderId="9" applyNumberFormat="0" applyProtection="0">
      <alignment horizontal="left" vertical="top" indent="1"/>
    </xf>
    <xf numFmtId="4" fontId="22" fillId="19" borderId="9" applyNumberFormat="0" applyProtection="0">
      <alignment vertical="center"/>
    </xf>
    <xf numFmtId="4" fontId="25" fillId="19" borderId="9" applyNumberFormat="0" applyProtection="0">
      <alignment vertical="center"/>
    </xf>
    <xf numFmtId="4" fontId="20" fillId="17" borderId="11" applyNumberFormat="0" applyProtection="0">
      <alignment horizontal="left" vertical="center" indent="1"/>
    </xf>
    <xf numFmtId="0" fontId="24" fillId="20" borderId="9" applyNumberFormat="0" applyProtection="0">
      <alignment horizontal="left" vertical="top" indent="1"/>
    </xf>
    <xf numFmtId="4" fontId="22" fillId="19" borderId="9" applyNumberFormat="0" applyProtection="0">
      <alignment horizontal="right" vertical="center"/>
    </xf>
    <xf numFmtId="4" fontId="25" fillId="19" borderId="9" applyNumberFormat="0" applyProtection="0">
      <alignment horizontal="right" vertical="center"/>
    </xf>
    <xf numFmtId="4" fontId="20" fillId="17" borderId="9" applyNumberFormat="0" applyProtection="0">
      <alignment horizontal="left" vertical="center" indent="1"/>
    </xf>
    <xf numFmtId="0" fontId="24" fillId="18" borderId="9" applyNumberFormat="0" applyProtection="0">
      <alignment horizontal="left" vertical="top" indent="1"/>
    </xf>
    <xf numFmtId="4" fontId="26" fillId="18" borderId="11" applyNumberFormat="0" applyProtection="0">
      <alignment horizontal="left" vertical="center" indent="1"/>
    </xf>
    <xf numFmtId="4" fontId="27" fillId="19" borderId="9" applyNumberFormat="0" applyProtection="0">
      <alignment horizontal="right" vertical="center"/>
    </xf>
    <xf numFmtId="0" fontId="4" fillId="0" borderId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2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7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7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7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7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7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7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7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7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8" fillId="62" borderId="0" applyNumberFormat="0" applyBorder="0" applyAlignment="0" applyProtection="0"/>
    <xf numFmtId="0" fontId="48" fillId="53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48" fillId="62" borderId="0" applyNumberFormat="0" applyBorder="0" applyAlignment="0" applyProtection="0"/>
    <xf numFmtId="0" fontId="48" fillId="61" borderId="0" applyNumberFormat="0" applyBorder="0" applyAlignment="0" applyProtection="0"/>
    <xf numFmtId="0" fontId="48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8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8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8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8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8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8" fillId="69" borderId="0" applyNumberFormat="0" applyBorder="0" applyAlignment="0" applyProtection="0"/>
    <xf numFmtId="0" fontId="48" fillId="71" borderId="0" applyNumberFormat="0" applyBorder="0" applyAlignment="0" applyProtection="0"/>
    <xf numFmtId="0" fontId="48" fillId="63" borderId="0" applyNumberFormat="0" applyBorder="0" applyAlignment="0" applyProtection="0"/>
    <xf numFmtId="0" fontId="48" fillId="72" borderId="0" applyNumberFormat="0" applyBorder="0" applyAlignment="0" applyProtection="0"/>
    <xf numFmtId="0" fontId="48" fillId="69" borderId="0" applyNumberFormat="0" applyBorder="0" applyAlignment="0" applyProtection="0"/>
    <xf numFmtId="0" fontId="48" fillId="66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59" borderId="0" applyNumberFormat="0" applyBorder="0" applyAlignment="0" applyProtection="0"/>
    <xf numFmtId="0" fontId="51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52" fillId="54" borderId="23" applyNumberFormat="0" applyAlignment="0" applyProtection="0"/>
    <xf numFmtId="0" fontId="53" fillId="54" borderId="23" applyNumberFormat="0" applyAlignment="0" applyProtection="0"/>
    <xf numFmtId="0" fontId="52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2" fillId="64" borderId="23" applyNumberFormat="0" applyAlignment="0" applyProtection="0"/>
    <xf numFmtId="0" fontId="52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7" fillId="25" borderId="15" applyNumberFormat="0" applyAlignment="0" applyProtection="0"/>
    <xf numFmtId="0" fontId="37" fillId="25" borderId="15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9" fillId="26" borderId="18" applyNumberFormat="0" applyAlignment="0" applyProtection="0"/>
    <xf numFmtId="0" fontId="39" fillId="26" borderId="18" applyNumberFormat="0" applyAlignment="0" applyProtection="0"/>
    <xf numFmtId="0" fontId="55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54" fillId="73" borderId="24" applyNumberFormat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58" borderId="0" applyNumberFormat="0" applyBorder="0" applyAlignment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8" applyFill="0" applyProtection="0"/>
    <xf numFmtId="166" fontId="18" fillId="0" borderId="8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8" applyFill="0" applyProtection="0"/>
    <xf numFmtId="168" fontId="18" fillId="0" borderId="8" applyFill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8" fillId="0" borderId="28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74" borderId="0" applyNumberFormat="0" applyBorder="0" applyAlignment="0" applyProtection="0"/>
    <xf numFmtId="0" fontId="48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8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8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8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8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8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60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0" fillId="61" borderId="23" applyNumberFormat="0" applyAlignment="0" applyProtection="0"/>
    <xf numFmtId="0" fontId="60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4" borderId="15" applyNumberFormat="0" applyAlignment="0" applyProtection="0"/>
    <xf numFmtId="0" fontId="35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1" fillId="76" borderId="0" applyNumberFormat="0" applyBorder="0" applyAlignment="0" applyProtection="0"/>
    <xf numFmtId="0" fontId="56" fillId="0" borderId="26" applyNumberFormat="0" applyFill="0" applyAlignment="0" applyProtection="0"/>
    <xf numFmtId="0" fontId="57" fillId="0" borderId="29" applyNumberFormat="0" applyFill="0" applyAlignment="0" applyProtection="0"/>
    <xf numFmtId="0" fontId="58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50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60" fillId="61" borderId="23" applyNumberFormat="0" applyAlignment="0" applyProtection="0"/>
    <xf numFmtId="0" fontId="62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5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13" fillId="0" borderId="0"/>
    <xf numFmtId="0" fontId="1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2" borderId="32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67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7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7" fillId="64" borderId="33" applyNumberFormat="0" applyAlignment="0" applyProtection="0"/>
    <xf numFmtId="0" fontId="67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6" applyNumberFormat="0" applyAlignment="0" applyProtection="0"/>
    <xf numFmtId="0" fontId="36" fillId="25" borderId="16" applyNumberFormat="0" applyAlignment="0" applyProtection="0"/>
    <xf numFmtId="0" fontId="67" fillId="64" borderId="33" applyNumberFormat="0" applyAlignment="0" applyProtection="0"/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0" fontId="69" fillId="0" borderId="0"/>
    <xf numFmtId="4" fontId="24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23" fillId="77" borderId="21" applyNumberFormat="0" applyProtection="0">
      <alignment vertical="center"/>
    </xf>
    <xf numFmtId="0" fontId="69" fillId="0" borderId="0"/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1" fillId="5" borderId="9" applyNumberFormat="0" applyProtection="0">
      <alignment vertical="center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0" fontId="69" fillId="0" borderId="0"/>
    <xf numFmtId="4" fontId="24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23" fillId="5" borderId="21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23" fillId="5" borderId="21" applyNumberFormat="0" applyProtection="0">
      <alignment horizontal="left" vertical="center" indent="1"/>
    </xf>
    <xf numFmtId="0" fontId="69" fillId="0" borderId="0"/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0" fontId="23" fillId="5" borderId="9" applyNumberFormat="0" applyProtection="0">
      <alignment horizontal="left" vertical="top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69" fillId="0" borderId="0"/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56" borderId="9" applyNumberFormat="0" applyProtection="0">
      <alignment horizontal="right" vertical="center"/>
    </xf>
    <xf numFmtId="0" fontId="69" fillId="0" borderId="0"/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53" borderId="9" applyNumberFormat="0" applyProtection="0">
      <alignment horizontal="right" vertical="center"/>
    </xf>
    <xf numFmtId="0" fontId="69" fillId="0" borderId="0"/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71" borderId="9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66" borderId="9" applyNumberFormat="0" applyProtection="0">
      <alignment horizontal="right" vertical="center"/>
    </xf>
    <xf numFmtId="0" fontId="69" fillId="0" borderId="0"/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0" borderId="9" applyNumberFormat="0" applyProtection="0">
      <alignment horizontal="right" vertical="center"/>
    </xf>
    <xf numFmtId="0" fontId="69" fillId="0" borderId="0"/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5" borderId="9" applyNumberFormat="0" applyProtection="0">
      <alignment horizontal="right" vertical="center"/>
    </xf>
    <xf numFmtId="0" fontId="69" fillId="0" borderId="0"/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63" borderId="9" applyNumberFormat="0" applyProtection="0">
      <alignment horizontal="right" vertical="center"/>
    </xf>
    <xf numFmtId="0" fontId="69" fillId="0" borderId="0"/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76" borderId="9" applyNumberFormat="0" applyProtection="0">
      <alignment horizontal="right" vertical="center"/>
    </xf>
    <xf numFmtId="0" fontId="69" fillId="0" borderId="0"/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65" borderId="9" applyNumberFormat="0" applyProtection="0">
      <alignment horizontal="right" vertical="center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0" fontId="69" fillId="0" borderId="0"/>
    <xf numFmtId="4" fontId="23" fillId="82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0" fontId="69" fillId="0" borderId="0"/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24" fillId="0" borderId="2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24" fillId="0" borderId="2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0" fontId="69" fillId="0" borderId="0"/>
    <xf numFmtId="4" fontId="20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4" fontId="24" fillId="52" borderId="9" applyNumberFormat="0" applyProtection="0">
      <alignment horizontal="right" vertical="center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0" fontId="69" fillId="0" borderId="0"/>
    <xf numFmtId="4" fontId="23" fillId="58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0" fontId="69" fillId="0" borderId="0"/>
    <xf numFmtId="4" fontId="23" fillId="58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13" fillId="64" borderId="35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13" fillId="64" borderId="35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66" borderId="1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" borderId="9" applyNumberFormat="0" applyProtection="0">
      <alignment horizontal="left" vertical="top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77" borderId="1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18" borderId="9" applyNumberFormat="0" applyProtection="0">
      <alignment horizontal="left" vertical="top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61" borderId="1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17" borderId="9" applyNumberFormat="0" applyProtection="0">
      <alignment horizontal="left" vertical="top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19" borderId="9" applyNumberFormat="0" applyProtection="0">
      <alignment horizontal="left" vertical="top" indent="1"/>
    </xf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9" applyNumberFormat="0" applyProtection="0">
      <alignment vertical="center"/>
    </xf>
    <xf numFmtId="0" fontId="69" fillId="0" borderId="0"/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9" applyNumberFormat="0" applyProtection="0">
      <alignment vertical="center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0" fontId="69" fillId="0" borderId="0"/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0" fontId="24" fillId="20" borderId="9" applyNumberFormat="0" applyProtection="0">
      <alignment horizontal="left" vertical="top" indent="1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0" fontId="69" fillId="0" borderId="0"/>
    <xf numFmtId="4" fontId="70" fillId="77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8" borderId="9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8" borderId="9" applyNumberFormat="0" applyProtection="0">
      <alignment horizontal="right" vertical="center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4" fontId="24" fillId="52" borderId="4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69" fillId="0" borderId="0"/>
    <xf numFmtId="0" fontId="74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5" fillId="0" borderId="0" applyNumberFormat="0" applyProtection="0">
      <alignment horizontal="left" vertical="center" indent="1"/>
    </xf>
    <xf numFmtId="0" fontId="74" fillId="0" borderId="0" applyNumberFormat="0" applyProtection="0"/>
    <xf numFmtId="0" fontId="74" fillId="0" borderId="0" applyNumberFormat="0" applyProtection="0"/>
    <xf numFmtId="0" fontId="74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3" fillId="0" borderId="0" applyNumberFormat="0" applyProtection="0"/>
    <xf numFmtId="4" fontId="75" fillId="0" borderId="0" applyNumberFormat="0" applyProtection="0">
      <alignment horizontal="left" vertical="center" indent="1"/>
    </xf>
    <xf numFmtId="0" fontId="69" fillId="0" borderId="0"/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8" borderId="9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79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59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8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1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1" fillId="0" borderId="38" applyNumberFormat="0" applyFill="0" applyAlignment="0" applyProtection="0"/>
    <xf numFmtId="0" fontId="81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3" fillId="3" borderId="0" xfId="0" applyFont="1" applyFill="1"/>
    <xf numFmtId="0" fontId="8" fillId="3" borderId="0" xfId="0" applyFont="1" applyFill="1"/>
    <xf numFmtId="0" fontId="12" fillId="3" borderId="0" xfId="0" applyFont="1" applyFill="1"/>
    <xf numFmtId="0" fontId="10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3" fillId="3" borderId="0" xfId="0" applyNumberFormat="1" applyFont="1" applyFill="1"/>
    <xf numFmtId="0" fontId="13" fillId="7" borderId="0" xfId="0" applyFont="1" applyFill="1"/>
    <xf numFmtId="4" fontId="13" fillId="7" borderId="0" xfId="0" applyNumberFormat="1" applyFont="1" applyFill="1"/>
    <xf numFmtId="4" fontId="9" fillId="7" borderId="3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/>
    </xf>
    <xf numFmtId="0" fontId="7" fillId="7" borderId="0" xfId="0" applyFont="1" applyFill="1" applyAlignment="1">
      <alignment horizontal="right"/>
    </xf>
    <xf numFmtId="4" fontId="0" fillId="3" borderId="0" xfId="0" applyNumberFormat="1" applyFill="1"/>
    <xf numFmtId="0" fontId="0" fillId="7" borderId="0" xfId="0" applyFill="1"/>
    <xf numFmtId="0" fontId="9" fillId="7" borderId="5" xfId="0" applyFont="1" applyFill="1" applyBorder="1" applyAlignment="1">
      <alignment horizontal="center"/>
    </xf>
    <xf numFmtId="0" fontId="9" fillId="7" borderId="3" xfId="0" applyFont="1" applyFill="1" applyBorder="1" applyAlignment="1">
      <alignment wrapText="1"/>
    </xf>
    <xf numFmtId="4" fontId="9" fillId="7" borderId="6" xfId="0" applyNumberFormat="1" applyFont="1" applyFill="1" applyBorder="1" applyAlignment="1">
      <alignment horizontal="center" vertical="center" wrapText="1"/>
    </xf>
    <xf numFmtId="4" fontId="9" fillId="7" borderId="5" xfId="0" applyNumberFormat="1" applyFont="1" applyFill="1" applyBorder="1" applyAlignment="1">
      <alignment horizontal="center" vertical="center" wrapText="1"/>
    </xf>
    <xf numFmtId="9" fontId="9" fillId="7" borderId="6" xfId="0" applyNumberFormat="1" applyFont="1" applyFill="1" applyBorder="1" applyAlignment="1">
      <alignment horizontal="center" vertical="center" wrapText="1"/>
    </xf>
    <xf numFmtId="0" fontId="7" fillId="7" borderId="0" xfId="0" applyFont="1" applyFill="1"/>
    <xf numFmtId="0" fontId="6" fillId="3" borderId="4" xfId="0" applyFont="1" applyFill="1" applyBorder="1" applyAlignment="1">
      <alignment horizontal="center"/>
    </xf>
    <xf numFmtId="4" fontId="7" fillId="7" borderId="0" xfId="0" applyNumberFormat="1" applyFont="1" applyFill="1"/>
    <xf numFmtId="4" fontId="0" fillId="7" borderId="0" xfId="0" applyNumberFormat="1" applyFill="1"/>
    <xf numFmtId="4" fontId="44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4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4" fillId="7" borderId="0" xfId="0" applyNumberFormat="1" applyFont="1" applyFill="1" applyAlignment="1">
      <alignment horizontal="right"/>
    </xf>
    <xf numFmtId="0" fontId="9" fillId="3" borderId="5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8" fillId="7" borderId="0" xfId="0" applyFont="1" applyFill="1"/>
    <xf numFmtId="0" fontId="12" fillId="7" borderId="0" xfId="0" applyFont="1" applyFill="1"/>
    <xf numFmtId="0" fontId="10" fillId="7" borderId="0" xfId="0" applyFont="1" applyFill="1"/>
    <xf numFmtId="0" fontId="10" fillId="7" borderId="4" xfId="0" applyFont="1" applyFill="1" applyBorder="1" applyAlignment="1">
      <alignment wrapText="1"/>
    </xf>
    <xf numFmtId="0" fontId="11" fillId="7" borderId="4" xfId="0" applyFont="1" applyFill="1" applyBorder="1" applyAlignment="1">
      <alignment wrapText="1"/>
    </xf>
    <xf numFmtId="4" fontId="11" fillId="7" borderId="1" xfId="0" applyNumberFormat="1" applyFont="1" applyFill="1" applyBorder="1" applyAlignment="1">
      <alignment horizontal="right" vertical="center" wrapText="1"/>
    </xf>
    <xf numFmtId="4" fontId="11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1" fillId="7" borderId="4" xfId="0" applyFont="1" applyFill="1" applyBorder="1" applyAlignment="1">
      <alignment vertical="center" wrapText="1"/>
    </xf>
    <xf numFmtId="4" fontId="11" fillId="7" borderId="4" xfId="0" applyNumberFormat="1" applyFont="1" applyFill="1" applyBorder="1" applyAlignment="1">
      <alignment vertical="center"/>
    </xf>
    <xf numFmtId="0" fontId="83" fillId="7" borderId="4" xfId="0" applyFont="1" applyFill="1" applyBorder="1" applyAlignment="1">
      <alignment wrapText="1"/>
    </xf>
    <xf numFmtId="4" fontId="83" fillId="7" borderId="1" xfId="0" applyNumberFormat="1" applyFont="1" applyFill="1" applyBorder="1"/>
    <xf numFmtId="4" fontId="83" fillId="7" borderId="4" xfId="0" applyNumberFormat="1" applyFont="1" applyFill="1" applyBorder="1"/>
    <xf numFmtId="0" fontId="6" fillId="7" borderId="22" xfId="0" applyFont="1" applyFill="1" applyBorder="1" applyAlignment="1">
      <alignment horizontal="center"/>
    </xf>
    <xf numFmtId="0" fontId="46" fillId="7" borderId="21" xfId="0" applyFont="1" applyFill="1" applyBorder="1" applyAlignment="1">
      <alignment wrapText="1"/>
    </xf>
    <xf numFmtId="4" fontId="46" fillId="7" borderId="35" xfId="0" applyNumberFormat="1" applyFont="1" applyFill="1" applyBorder="1"/>
    <xf numFmtId="0" fontId="7" fillId="7" borderId="0" xfId="0" applyFont="1" applyFill="1" applyAlignment="1">
      <alignment horizontal="center" wrapText="1"/>
    </xf>
    <xf numFmtId="4" fontId="46" fillId="7" borderId="21" xfId="0" applyNumberFormat="1" applyFont="1" applyFill="1" applyBorder="1"/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9" fillId="0" borderId="6" xfId="0" applyNumberFormat="1" applyFont="1" applyBorder="1" applyAlignment="1">
      <alignment horizontal="center" vertical="center" wrapText="1"/>
    </xf>
    <xf numFmtId="9" fontId="11" fillId="7" borderId="4" xfId="1" applyFont="1" applyFill="1" applyBorder="1" applyAlignment="1">
      <alignment horizontal="right" vertical="center" wrapText="1"/>
    </xf>
    <xf numFmtId="9" fontId="11" fillId="7" borderId="4" xfId="1" applyFont="1" applyFill="1" applyBorder="1" applyAlignment="1">
      <alignment vertical="center"/>
    </xf>
    <xf numFmtId="4" fontId="9" fillId="0" borderId="3" xfId="0" applyNumberFormat="1" applyFont="1" applyBorder="1" applyAlignment="1">
      <alignment horizontal="center" vertical="center" wrapText="1"/>
    </xf>
    <xf numFmtId="9" fontId="46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11" fillId="7" borderId="2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1" fillId="7" borderId="4" xfId="0" applyNumberFormat="1" applyFont="1" applyFill="1" applyBorder="1" applyAlignment="1">
      <alignment horizontal="right" vertical="center"/>
    </xf>
    <xf numFmtId="9" fontId="11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7" borderId="4" xfId="0" applyFont="1" applyFill="1" applyBorder="1" applyAlignment="1">
      <alignment vertical="center" wrapText="1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/>
    </xf>
    <xf numFmtId="9" fontId="10" fillId="7" borderId="4" xfId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9" fontId="10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4" fillId="0" borderId="4" xfId="0" applyNumberFormat="1" applyFont="1" applyBorder="1" applyAlignment="1">
      <alignment horizontal="right" vertical="center"/>
    </xf>
    <xf numFmtId="9" fontId="44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 applyProtection="1">
      <alignment horizontal="left" vertical="center" wrapText="1"/>
      <protection locked="0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5" fillId="7" borderId="4" xfId="0" applyNumberFormat="1" applyFont="1" applyFill="1" applyBorder="1" applyAlignment="1">
      <alignment horizontal="right" vertical="center"/>
    </xf>
    <xf numFmtId="9" fontId="45" fillId="7" borderId="4" xfId="1" applyFont="1" applyFill="1" applyBorder="1" applyAlignment="1">
      <alignment horizontal="right" vertical="center"/>
    </xf>
    <xf numFmtId="0" fontId="11" fillId="3" borderId="4" xfId="0" applyFont="1" applyFill="1" applyBorder="1" applyAlignment="1">
      <alignment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6" fillId="7" borderId="4" xfId="0" applyNumberFormat="1" applyFont="1" applyFill="1" applyBorder="1" applyAlignment="1">
      <alignment vertical="center"/>
    </xf>
    <xf numFmtId="0" fontId="46" fillId="3" borderId="4" xfId="0" applyFont="1" applyFill="1" applyBorder="1" applyAlignment="1">
      <alignment vertical="center" wrapText="1"/>
    </xf>
    <xf numFmtId="4" fontId="44" fillId="7" borderId="4" xfId="0" applyNumberFormat="1" applyFont="1" applyFill="1" applyBorder="1" applyAlignment="1">
      <alignment vertical="center"/>
    </xf>
    <xf numFmtId="9" fontId="44" fillId="7" borderId="4" xfId="1" applyFont="1" applyFill="1" applyBorder="1" applyAlignment="1">
      <alignment vertical="center"/>
    </xf>
    <xf numFmtId="0" fontId="6" fillId="7" borderId="2" xfId="15847" applyFont="1" applyFill="1" applyBorder="1" applyAlignment="1">
      <alignment horizontal="center" vertical="center"/>
    </xf>
    <xf numFmtId="0" fontId="6" fillId="7" borderId="4" xfId="15847" applyFont="1" applyFill="1" applyBorder="1" applyAlignment="1">
      <alignment vertical="center" wrapText="1"/>
    </xf>
    <xf numFmtId="4" fontId="6" fillId="7" borderId="4" xfId="3" applyNumberFormat="1" applyFont="1" applyFill="1" applyBorder="1" applyAlignment="1">
      <alignment vertical="center"/>
    </xf>
    <xf numFmtId="4" fontId="7" fillId="7" borderId="0" xfId="0" applyNumberFormat="1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10" fillId="7" borderId="4" xfId="15847" applyFont="1" applyFill="1" applyBorder="1" applyAlignment="1">
      <alignment vertical="center" wrapText="1"/>
    </xf>
    <xf numFmtId="4" fontId="10" fillId="7" borderId="4" xfId="0" applyNumberFormat="1" applyFont="1" applyFill="1" applyBorder="1" applyAlignment="1">
      <alignment vertical="center"/>
    </xf>
    <xf numFmtId="0" fontId="11" fillId="7" borderId="4" xfId="15847" applyFont="1" applyFill="1" applyBorder="1" applyAlignment="1">
      <alignment vertical="center" wrapText="1"/>
    </xf>
    <xf numFmtId="4" fontId="6" fillId="0" borderId="4" xfId="0" applyNumberFormat="1" applyFont="1" applyBorder="1" applyAlignment="1">
      <alignment vertical="center"/>
    </xf>
    <xf numFmtId="9" fontId="6" fillId="0" borderId="4" xfId="1" applyFont="1" applyFill="1" applyBorder="1" applyAlignment="1">
      <alignment vertical="center"/>
    </xf>
    <xf numFmtId="0" fontId="11" fillId="7" borderId="4" xfId="15847" applyFont="1" applyFill="1" applyBorder="1" applyAlignment="1">
      <alignment horizontal="left" vertical="center" wrapText="1"/>
    </xf>
    <xf numFmtId="0" fontId="6" fillId="3" borderId="4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0" fontId="11" fillId="3" borderId="1" xfId="3" applyFont="1" applyFill="1" applyBorder="1" applyAlignment="1">
      <alignment vertical="center"/>
    </xf>
    <xf numFmtId="0" fontId="82" fillId="7" borderId="2" xfId="0" applyFont="1" applyFill="1" applyBorder="1" applyAlignment="1">
      <alignment horizontal="center" vertical="center"/>
    </xf>
    <xf numFmtId="4" fontId="11" fillId="7" borderId="1" xfId="0" applyNumberFormat="1" applyFont="1" applyFill="1" applyBorder="1" applyAlignment="1">
      <alignment vertical="center"/>
    </xf>
    <xf numFmtId="4" fontId="44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4" xfId="1" applyFont="1" applyFill="1" applyBorder="1" applyAlignment="1">
      <alignment horizontal="right"/>
    </xf>
    <xf numFmtId="0" fontId="6" fillId="7" borderId="4" xfId="0" applyFont="1" applyFill="1" applyBorder="1" applyAlignment="1">
      <alignment wrapText="1"/>
    </xf>
    <xf numFmtId="4" fontId="6" fillId="7" borderId="4" xfId="0" applyNumberFormat="1" applyFont="1" applyFill="1" applyBorder="1"/>
    <xf numFmtId="4" fontId="11" fillId="7" borderId="4" xfId="0" applyNumberFormat="1" applyFont="1" applyFill="1" applyBorder="1" applyAlignment="1">
      <alignment horizontal="right"/>
    </xf>
    <xf numFmtId="9" fontId="11" fillId="7" borderId="1" xfId="1" applyFont="1" applyFill="1" applyBorder="1" applyAlignment="1">
      <alignment horizontal="right"/>
    </xf>
    <xf numFmtId="4" fontId="0" fillId="7" borderId="0" xfId="0" applyNumberFormat="1" applyFill="1" applyAlignment="1">
      <alignment vertical="center"/>
    </xf>
    <xf numFmtId="0" fontId="6" fillId="0" borderId="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9" fontId="10" fillId="0" borderId="4" xfId="1" applyFont="1" applyFill="1" applyBorder="1" applyAlignment="1">
      <alignment vertical="center"/>
    </xf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4" customWidth="1"/>
    <col min="2" max="2" width="60.5703125" style="36" customWidth="1"/>
    <col min="3" max="4" width="12.140625" style="9" customWidth="1"/>
    <col min="5" max="7" width="12.140625" style="23" customWidth="1"/>
    <col min="8" max="8" width="12.5703125" style="23" hidden="1" customWidth="1"/>
    <col min="9" max="9" width="12.140625" style="23" hidden="1" customWidth="1"/>
    <col min="10" max="10" width="6.5703125" style="14" hidden="1" customWidth="1"/>
    <col min="11" max="11" width="0" style="11" hidden="1" customWidth="1"/>
    <col min="12" max="12" width="12.5703125" style="14" hidden="1" customWidth="1"/>
    <col min="13" max="16384" width="11.42578125" style="14"/>
  </cols>
  <sheetData>
    <row r="1" spans="1:13" x14ac:dyDescent="0.2">
      <c r="A1" s="37" t="s">
        <v>92</v>
      </c>
    </row>
    <row r="2" spans="1:13" x14ac:dyDescent="0.2">
      <c r="A2" s="37" t="s">
        <v>91</v>
      </c>
    </row>
    <row r="3" spans="1:13" x14ac:dyDescent="0.2">
      <c r="A3" s="8" t="s">
        <v>113</v>
      </c>
      <c r="B3" s="57"/>
      <c r="E3" s="9"/>
      <c r="F3" s="9"/>
      <c r="H3" s="9"/>
    </row>
    <row r="4" spans="1:13" x14ac:dyDescent="0.2">
      <c r="A4" s="38" t="s">
        <v>67</v>
      </c>
      <c r="E4" s="9"/>
      <c r="F4" s="9"/>
      <c r="H4" s="9"/>
    </row>
    <row r="5" spans="1:13" x14ac:dyDescent="0.2">
      <c r="A5" s="39" t="s">
        <v>4</v>
      </c>
    </row>
    <row r="6" spans="1:13" ht="5.25" customHeight="1" x14ac:dyDescent="0.2"/>
    <row r="7" spans="1:13" ht="64.5" customHeight="1" x14ac:dyDescent="0.2">
      <c r="A7" s="15" t="s">
        <v>68</v>
      </c>
      <c r="B7" s="16" t="s">
        <v>69</v>
      </c>
      <c r="C7" s="59" t="s">
        <v>8</v>
      </c>
      <c r="D7" s="18" t="s">
        <v>9</v>
      </c>
      <c r="E7" s="18" t="s">
        <v>2</v>
      </c>
      <c r="F7" s="62" t="s">
        <v>1</v>
      </c>
      <c r="G7" s="19" t="s">
        <v>10</v>
      </c>
      <c r="H7" s="10" t="s">
        <v>11</v>
      </c>
      <c r="I7" s="19" t="s">
        <v>12</v>
      </c>
      <c r="J7" s="20"/>
      <c r="K7" s="55" t="s">
        <v>80</v>
      </c>
    </row>
    <row r="8" spans="1:13" s="46" customFormat="1" x14ac:dyDescent="0.2">
      <c r="A8" s="99">
        <v>3190009</v>
      </c>
      <c r="B8" s="100" t="s">
        <v>97</v>
      </c>
      <c r="C8" s="76">
        <v>42762.63</v>
      </c>
      <c r="D8" s="76">
        <v>43725.69</v>
      </c>
      <c r="E8" s="76">
        <f>+C8+D8</f>
        <v>86488.320000000007</v>
      </c>
      <c r="F8" s="76">
        <v>75031.199999999997</v>
      </c>
      <c r="G8" s="77">
        <f t="shared" ref="G8:G22" si="0">IFERROR(F8/E8,0)</f>
        <v>0.86752985836700247</v>
      </c>
      <c r="H8" s="101">
        <f t="shared" ref="H8" si="1">+F8-E8</f>
        <v>-11457.12000000001</v>
      </c>
      <c r="I8" s="77">
        <f>+IF(H8/E8=0,0,IFERROR(H8/E8,"100"))</f>
        <v>-0.13247014163299747</v>
      </c>
      <c r="J8" s="102"/>
      <c r="K8" s="103" t="str">
        <f>+IF(AND(C8=0,D8=0,E8=0,F8=0),"OK","no")</f>
        <v>no</v>
      </c>
      <c r="M8" s="124"/>
    </row>
    <row r="9" spans="1:13" s="46" customFormat="1" x14ac:dyDescent="0.2">
      <c r="A9" s="99"/>
      <c r="B9" s="104" t="s">
        <v>70</v>
      </c>
      <c r="C9" s="78">
        <f t="shared" ref="C9:H10" si="2">+C8</f>
        <v>42762.63</v>
      </c>
      <c r="D9" s="78">
        <f t="shared" ref="D9" si="3">+D8</f>
        <v>43725.69</v>
      </c>
      <c r="E9" s="105">
        <f t="shared" si="2"/>
        <v>86488.320000000007</v>
      </c>
      <c r="F9" s="78">
        <f t="shared" ref="F9" si="4">+F8</f>
        <v>75031.199999999997</v>
      </c>
      <c r="G9" s="77">
        <f t="shared" si="0"/>
        <v>0.86752985836700247</v>
      </c>
      <c r="H9" s="105">
        <f t="shared" si="2"/>
        <v>-11457.12000000001</v>
      </c>
      <c r="I9" s="77">
        <f t="shared" ref="I9:I18" si="5">+IF(H9/E9=0,0,IFERROR(H9/E9,"100"))</f>
        <v>-0.13247014163299747</v>
      </c>
      <c r="J9" s="102"/>
      <c r="K9" s="103" t="str">
        <f t="shared" ref="K9:K22" si="6">+IF(AND(C9=0,D9=0,E9=0,F9=0),"OK","no")</f>
        <v>no</v>
      </c>
      <c r="M9" s="124"/>
    </row>
    <row r="10" spans="1:13" s="46" customFormat="1" x14ac:dyDescent="0.2">
      <c r="A10" s="99"/>
      <c r="B10" s="106" t="s">
        <v>71</v>
      </c>
      <c r="C10" s="42">
        <f t="shared" si="2"/>
        <v>42762.63</v>
      </c>
      <c r="D10" s="42">
        <f t="shared" ref="D10" si="7">+D9</f>
        <v>43725.69</v>
      </c>
      <c r="E10" s="43">
        <f t="shared" si="2"/>
        <v>86488.320000000007</v>
      </c>
      <c r="F10" s="42">
        <f t="shared" ref="F10" si="8">+F9</f>
        <v>75031.199999999997</v>
      </c>
      <c r="G10" s="60">
        <f t="shared" si="0"/>
        <v>0.86752985836700247</v>
      </c>
      <c r="H10" s="43">
        <f t="shared" si="2"/>
        <v>-11457.12000000001</v>
      </c>
      <c r="I10" s="60">
        <f t="shared" si="5"/>
        <v>-0.13247014163299747</v>
      </c>
      <c r="J10" s="102"/>
      <c r="K10" s="103" t="str">
        <f t="shared" si="6"/>
        <v>no</v>
      </c>
      <c r="M10" s="124"/>
    </row>
    <row r="11" spans="1:13" s="46" customFormat="1" x14ac:dyDescent="0.2">
      <c r="A11" s="99">
        <v>3990009</v>
      </c>
      <c r="B11" s="100" t="s">
        <v>93</v>
      </c>
      <c r="C11" s="76">
        <v>1994.04</v>
      </c>
      <c r="D11" s="76">
        <v>0</v>
      </c>
      <c r="E11" s="76">
        <f t="shared" ref="E11:E13" si="9">+C11+D11</f>
        <v>1994.04</v>
      </c>
      <c r="F11" s="76">
        <v>0</v>
      </c>
      <c r="G11" s="81">
        <f t="shared" si="0"/>
        <v>0</v>
      </c>
      <c r="H11" s="107">
        <f t="shared" ref="H11:H13" si="10">+F11-E11</f>
        <v>-1994.04</v>
      </c>
      <c r="I11" s="108">
        <f t="shared" si="5"/>
        <v>-1</v>
      </c>
      <c r="J11" s="102"/>
      <c r="K11" s="103" t="str">
        <f t="shared" si="6"/>
        <v>no</v>
      </c>
      <c r="M11" s="124"/>
    </row>
    <row r="12" spans="1:13" s="46" customFormat="1" x14ac:dyDescent="0.2">
      <c r="A12" s="99"/>
      <c r="B12" s="104" t="s">
        <v>72</v>
      </c>
      <c r="C12" s="76">
        <f>+C11</f>
        <v>1994.04</v>
      </c>
      <c r="D12" s="76">
        <f>+D11</f>
        <v>0</v>
      </c>
      <c r="E12" s="76">
        <f t="shared" si="9"/>
        <v>1994.04</v>
      </c>
      <c r="F12" s="76">
        <f>+F11</f>
        <v>0</v>
      </c>
      <c r="G12" s="81">
        <f t="shared" si="0"/>
        <v>0</v>
      </c>
      <c r="H12" s="93">
        <f>+F12-E12</f>
        <v>-1994.04</v>
      </c>
      <c r="I12" s="81">
        <f t="shared" si="5"/>
        <v>-1</v>
      </c>
      <c r="J12" s="102"/>
      <c r="K12" s="103" t="str">
        <f t="shared" si="6"/>
        <v>no</v>
      </c>
      <c r="M12" s="124"/>
    </row>
    <row r="13" spans="1:13" s="46" customFormat="1" x14ac:dyDescent="0.2">
      <c r="A13" s="99"/>
      <c r="B13" s="106" t="s">
        <v>73</v>
      </c>
      <c r="C13" s="42">
        <f>+C12</f>
        <v>1994.04</v>
      </c>
      <c r="D13" s="42">
        <f>+D12</f>
        <v>0</v>
      </c>
      <c r="E13" s="43">
        <f t="shared" si="9"/>
        <v>1994.04</v>
      </c>
      <c r="F13" s="42">
        <f>+F12</f>
        <v>0</v>
      </c>
      <c r="G13" s="60">
        <f t="shared" si="0"/>
        <v>0</v>
      </c>
      <c r="H13" s="93">
        <f t="shared" si="10"/>
        <v>-1994.04</v>
      </c>
      <c r="I13" s="81">
        <f t="shared" si="5"/>
        <v>-1</v>
      </c>
      <c r="J13" s="102"/>
      <c r="K13" s="103" t="str">
        <f t="shared" si="6"/>
        <v>no</v>
      </c>
      <c r="M13" s="124"/>
    </row>
    <row r="14" spans="1:13" s="46" customFormat="1" x14ac:dyDescent="0.2">
      <c r="A14" s="99"/>
      <c r="B14" s="109" t="s">
        <v>74</v>
      </c>
      <c r="C14" s="42">
        <f>+C13+C10</f>
        <v>44756.67</v>
      </c>
      <c r="D14" s="42">
        <f>+D13+D10</f>
        <v>43725.69</v>
      </c>
      <c r="E14" s="42">
        <f>+E13+E10</f>
        <v>88482.36</v>
      </c>
      <c r="F14" s="42">
        <f>+F13+F10</f>
        <v>75031.199999999997</v>
      </c>
      <c r="G14" s="60">
        <f t="shared" si="0"/>
        <v>0.84797919042846504</v>
      </c>
      <c r="H14" s="105">
        <f t="shared" ref="H14" si="11">+SUM(H11:H13)</f>
        <v>-5982.12</v>
      </c>
      <c r="I14" s="77">
        <f t="shared" si="5"/>
        <v>-6.7608052045628073E-2</v>
      </c>
      <c r="J14" s="102"/>
      <c r="K14" s="103" t="str">
        <f t="shared" si="6"/>
        <v>no</v>
      </c>
      <c r="M14" s="124"/>
    </row>
    <row r="15" spans="1:13" s="46" customFormat="1" x14ac:dyDescent="0.2">
      <c r="A15" s="110">
        <v>4620001</v>
      </c>
      <c r="B15" s="111" t="s">
        <v>94</v>
      </c>
      <c r="C15" s="76">
        <v>16991847.460000001</v>
      </c>
      <c r="D15" s="76">
        <v>0</v>
      </c>
      <c r="E15" s="76">
        <f>+C15+D15</f>
        <v>16991847.460000001</v>
      </c>
      <c r="F15" s="76">
        <v>15279259.08</v>
      </c>
      <c r="G15" s="81">
        <f t="shared" si="0"/>
        <v>0.89921117265020456</v>
      </c>
      <c r="H15" s="93">
        <f t="shared" ref="H15" si="12">+F15-E15</f>
        <v>-1712588.3800000008</v>
      </c>
      <c r="I15" s="81">
        <f t="shared" si="5"/>
        <v>-0.10078882734979547</v>
      </c>
      <c r="J15" s="102"/>
      <c r="K15" s="103" t="str">
        <f t="shared" si="6"/>
        <v>no</v>
      </c>
      <c r="M15" s="124"/>
    </row>
    <row r="16" spans="1:13" s="46" customFormat="1" x14ac:dyDescent="0.2">
      <c r="A16" s="110"/>
      <c r="B16" s="112" t="s">
        <v>95</v>
      </c>
      <c r="C16" s="78">
        <f t="shared" ref="C16:D18" si="13">+C15</f>
        <v>16991847.460000001</v>
      </c>
      <c r="D16" s="78">
        <f t="shared" si="13"/>
        <v>0</v>
      </c>
      <c r="E16" s="105">
        <f t="shared" ref="E16:H16" si="14">+E15</f>
        <v>16991847.460000001</v>
      </c>
      <c r="F16" s="78">
        <f>+F15</f>
        <v>15279259.08</v>
      </c>
      <c r="G16" s="77">
        <f t="shared" si="0"/>
        <v>0.89921117265020456</v>
      </c>
      <c r="H16" s="105">
        <f t="shared" si="14"/>
        <v>-1712588.3800000008</v>
      </c>
      <c r="I16" s="77">
        <f t="shared" si="5"/>
        <v>-0.10078882734979547</v>
      </c>
      <c r="J16" s="102"/>
      <c r="K16" s="103" t="str">
        <f t="shared" si="6"/>
        <v>no</v>
      </c>
      <c r="M16" s="124"/>
    </row>
    <row r="17" spans="1:13" s="46" customFormat="1" x14ac:dyDescent="0.2">
      <c r="A17" s="110"/>
      <c r="B17" s="113" t="s">
        <v>96</v>
      </c>
      <c r="C17" s="42">
        <f t="shared" si="13"/>
        <v>16991847.460000001</v>
      </c>
      <c r="D17" s="42">
        <f t="shared" si="13"/>
        <v>0</v>
      </c>
      <c r="E17" s="43">
        <f t="shared" ref="E17:E18" si="15">+C17+D17</f>
        <v>16991847.460000001</v>
      </c>
      <c r="F17" s="42">
        <f>+F16</f>
        <v>15279259.08</v>
      </c>
      <c r="G17" s="60">
        <f t="shared" si="0"/>
        <v>0.89921117265020456</v>
      </c>
      <c r="H17" s="93">
        <f t="shared" ref="H17:H19" si="16">+F17-E17</f>
        <v>-1712588.3800000008</v>
      </c>
      <c r="I17" s="81">
        <f t="shared" si="5"/>
        <v>-0.10078882734979547</v>
      </c>
      <c r="J17" s="102"/>
      <c r="K17" s="103" t="str">
        <f t="shared" si="6"/>
        <v>no</v>
      </c>
      <c r="M17" s="124"/>
    </row>
    <row r="18" spans="1:13" s="46" customFormat="1" x14ac:dyDescent="0.2">
      <c r="A18" s="99"/>
      <c r="B18" s="106" t="s">
        <v>54</v>
      </c>
      <c r="C18" s="42">
        <f t="shared" si="13"/>
        <v>16991847.460000001</v>
      </c>
      <c r="D18" s="42">
        <f t="shared" si="13"/>
        <v>0</v>
      </c>
      <c r="E18" s="43">
        <f t="shared" si="15"/>
        <v>16991847.460000001</v>
      </c>
      <c r="F18" s="42">
        <f>+F17</f>
        <v>15279259.08</v>
      </c>
      <c r="G18" s="60">
        <f t="shared" si="0"/>
        <v>0.89921117265020456</v>
      </c>
      <c r="H18" s="93">
        <f t="shared" si="16"/>
        <v>-1712588.3800000008</v>
      </c>
      <c r="I18" s="81">
        <f t="shared" si="5"/>
        <v>-0.10078882734979547</v>
      </c>
      <c r="J18" s="102"/>
      <c r="K18" s="103" t="str">
        <f t="shared" si="6"/>
        <v>no</v>
      </c>
      <c r="M18" s="124"/>
    </row>
    <row r="19" spans="1:13" s="46" customFormat="1" x14ac:dyDescent="0.2">
      <c r="A19" s="44">
        <v>5340001</v>
      </c>
      <c r="B19" s="45" t="s">
        <v>75</v>
      </c>
      <c r="C19" s="76">
        <v>0</v>
      </c>
      <c r="D19" s="76">
        <v>0</v>
      </c>
      <c r="E19" s="76">
        <f>+C19+D19</f>
        <v>0</v>
      </c>
      <c r="F19" s="76">
        <v>0</v>
      </c>
      <c r="G19" s="81">
        <f t="shared" si="0"/>
        <v>0</v>
      </c>
      <c r="H19" s="93">
        <f t="shared" si="16"/>
        <v>0</v>
      </c>
      <c r="I19" s="81">
        <v>1</v>
      </c>
      <c r="J19" s="102"/>
      <c r="K19" s="103" t="str">
        <f t="shared" si="6"/>
        <v>OK</v>
      </c>
      <c r="M19" s="124"/>
    </row>
    <row r="20" spans="1:13" s="46" customFormat="1" x14ac:dyDescent="0.2">
      <c r="A20" s="114"/>
      <c r="B20" s="72" t="s">
        <v>76</v>
      </c>
      <c r="C20" s="78">
        <f t="shared" ref="C20:H20" si="17">+C19</f>
        <v>0</v>
      </c>
      <c r="D20" s="78">
        <f t="shared" ref="D20" si="18">+D19</f>
        <v>0</v>
      </c>
      <c r="E20" s="105">
        <f t="shared" si="17"/>
        <v>0</v>
      </c>
      <c r="F20" s="78">
        <f t="shared" ref="F20" si="19">+F19</f>
        <v>0</v>
      </c>
      <c r="G20" s="77">
        <f t="shared" si="0"/>
        <v>0</v>
      </c>
      <c r="H20" s="105">
        <f t="shared" si="17"/>
        <v>0</v>
      </c>
      <c r="I20" s="77">
        <v>1</v>
      </c>
      <c r="J20" s="102"/>
      <c r="K20" s="103" t="str">
        <f t="shared" si="6"/>
        <v>OK</v>
      </c>
      <c r="M20" s="124"/>
    </row>
    <row r="21" spans="1:13" s="46" customFormat="1" x14ac:dyDescent="0.2">
      <c r="A21" s="44"/>
      <c r="B21" s="47" t="s">
        <v>77</v>
      </c>
      <c r="C21" s="115">
        <f t="shared" ref="C21:F22" si="20">+C20</f>
        <v>0</v>
      </c>
      <c r="D21" s="115">
        <f t="shared" si="20"/>
        <v>0</v>
      </c>
      <c r="E21" s="115">
        <f t="shared" si="20"/>
        <v>0</v>
      </c>
      <c r="F21" s="115">
        <f t="shared" si="20"/>
        <v>0</v>
      </c>
      <c r="G21" s="61">
        <f t="shared" si="0"/>
        <v>0</v>
      </c>
      <c r="H21" s="48">
        <f t="shared" ref="H21" si="21">+H20+H16+H18</f>
        <v>-3425176.7600000016</v>
      </c>
      <c r="I21" s="61">
        <v>1</v>
      </c>
      <c r="J21" s="102"/>
      <c r="K21" s="103" t="str">
        <f t="shared" si="6"/>
        <v>OK</v>
      </c>
      <c r="M21" s="124"/>
    </row>
    <row r="22" spans="1:13" s="46" customFormat="1" x14ac:dyDescent="0.2">
      <c r="A22" s="44"/>
      <c r="B22" s="47" t="s">
        <v>78</v>
      </c>
      <c r="C22" s="116">
        <f t="shared" si="20"/>
        <v>0</v>
      </c>
      <c r="D22" s="116">
        <f t="shared" si="20"/>
        <v>0</v>
      </c>
      <c r="E22" s="116">
        <f t="shared" si="20"/>
        <v>0</v>
      </c>
      <c r="F22" s="116">
        <f t="shared" si="20"/>
        <v>0</v>
      </c>
      <c r="G22" s="98">
        <f t="shared" si="0"/>
        <v>0</v>
      </c>
      <c r="H22" s="97" t="e">
        <f>+#REF!+H21+H14+H11</f>
        <v>#REF!</v>
      </c>
      <c r="I22" s="98" t="e">
        <f t="shared" ref="I22" si="22">+IF(H22/E22=0,0,IFERROR(H22/E22,"100"))</f>
        <v>#REF!</v>
      </c>
      <c r="J22" s="102"/>
      <c r="K22" s="103" t="str">
        <f t="shared" si="6"/>
        <v>OK</v>
      </c>
      <c r="M22" s="124"/>
    </row>
    <row r="23" spans="1:13" x14ac:dyDescent="0.2">
      <c r="A23" s="32"/>
      <c r="B23" s="49"/>
      <c r="C23" s="50"/>
      <c r="D23" s="50"/>
      <c r="E23" s="50"/>
      <c r="F23" s="50"/>
      <c r="G23" s="51"/>
      <c r="H23" s="51"/>
      <c r="I23" s="51"/>
      <c r="J23" s="22"/>
      <c r="K23" s="12"/>
      <c r="M23" s="124"/>
    </row>
    <row r="24" spans="1:13" x14ac:dyDescent="0.2">
      <c r="A24" s="52"/>
      <c r="B24" s="53" t="s">
        <v>79</v>
      </c>
      <c r="C24" s="54">
        <f>+C14+C18+C22</f>
        <v>17036604.130000003</v>
      </c>
      <c r="D24" s="54">
        <f>+D14+D18+D22</f>
        <v>43725.69</v>
      </c>
      <c r="E24" s="54">
        <f>+E14+E18+E22</f>
        <v>17080329.82</v>
      </c>
      <c r="F24" s="54">
        <f>+F14+F18+F22</f>
        <v>15354290.279999999</v>
      </c>
      <c r="G24" s="63">
        <f t="shared" ref="G24" si="23">IFERROR(F24/E24,0)</f>
        <v>0.89894577223099548</v>
      </c>
      <c r="H24" s="56" t="e">
        <f>+#REF!+#REF!+#REF!+#REF!+#REF!+#REF!+#REF!</f>
        <v>#REF!</v>
      </c>
      <c r="I24" s="63" t="e">
        <f>+IF(H24/E24=0,0,IFERROR(H24/E24,"100"))</f>
        <v>#REF!</v>
      </c>
      <c r="J24" s="22"/>
      <c r="K24" s="20" t="str">
        <f t="shared" ref="K24" si="24">+IF(AND(C24=0,D24=0,E24=0,F24=0),"OK","no")</f>
        <v>no</v>
      </c>
      <c r="M24" s="124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H14:H18 G9:I11 G14:G18 I14:I18 G24:I24 C23 G13:I13 G12 I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5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7" t="s">
        <v>92</v>
      </c>
      <c r="B1" s="1"/>
      <c r="C1" s="9"/>
      <c r="D1" s="9"/>
      <c r="E1" s="13"/>
      <c r="F1" s="13"/>
      <c r="G1" s="13"/>
    </row>
    <row r="2" spans="1:7" x14ac:dyDescent="0.2">
      <c r="A2" s="37" t="s">
        <v>91</v>
      </c>
      <c r="B2" s="1"/>
      <c r="C2" s="9"/>
      <c r="D2" s="9"/>
      <c r="E2" s="13"/>
      <c r="F2" s="13"/>
      <c r="G2" s="13"/>
    </row>
    <row r="3" spans="1:7" x14ac:dyDescent="0.2">
      <c r="A3" s="8" t="s">
        <v>113</v>
      </c>
      <c r="B3" s="1"/>
      <c r="C3" s="9"/>
      <c r="D3" s="9"/>
      <c r="E3" s="7"/>
      <c r="F3" s="7"/>
      <c r="G3" s="7"/>
    </row>
    <row r="4" spans="1:7" x14ac:dyDescent="0.2">
      <c r="A4" s="3" t="s">
        <v>5</v>
      </c>
      <c r="B4" s="1"/>
      <c r="C4" s="9"/>
      <c r="D4" s="9"/>
      <c r="E4" s="7"/>
      <c r="F4" s="7"/>
      <c r="G4" s="7"/>
    </row>
    <row r="5" spans="1:7" x14ac:dyDescent="0.2">
      <c r="A5" s="4" t="s">
        <v>4</v>
      </c>
      <c r="B5" s="1"/>
      <c r="C5" s="9"/>
      <c r="D5" s="9"/>
      <c r="E5" s="7"/>
      <c r="F5" s="7"/>
      <c r="G5" s="7"/>
    </row>
    <row r="6" spans="1:7" ht="5.25" customHeight="1" x14ac:dyDescent="0.2">
      <c r="A6" s="1"/>
      <c r="B6" s="1"/>
      <c r="C6" s="9"/>
      <c r="D6" s="9"/>
      <c r="E6" s="7"/>
      <c r="F6" s="7"/>
      <c r="G6" s="7"/>
    </row>
    <row r="7" spans="1:7" ht="74.45" customHeight="1" x14ac:dyDescent="0.2">
      <c r="A7" s="15" t="s">
        <v>6</v>
      </c>
      <c r="B7" s="16" t="s">
        <v>7</v>
      </c>
      <c r="C7" s="59" t="s">
        <v>8</v>
      </c>
      <c r="D7" s="18" t="s">
        <v>9</v>
      </c>
      <c r="E7" s="18" t="s">
        <v>2</v>
      </c>
      <c r="F7" s="10" t="s">
        <v>3</v>
      </c>
      <c r="G7" s="19" t="s">
        <v>10</v>
      </c>
    </row>
    <row r="8" spans="1:7" s="71" customFormat="1" x14ac:dyDescent="0.2">
      <c r="A8" s="68">
        <v>1200001</v>
      </c>
      <c r="B8" s="75" t="s">
        <v>13</v>
      </c>
      <c r="C8" s="76">
        <v>454098.67</v>
      </c>
      <c r="D8" s="76">
        <v>0</v>
      </c>
      <c r="E8" s="76">
        <f>+C8+D8</f>
        <v>454098.67</v>
      </c>
      <c r="F8" s="76">
        <v>433218.49</v>
      </c>
      <c r="G8" s="77">
        <f t="shared" ref="G8:G12" si="0">IFERROR(F8/E8,0)</f>
        <v>0.95401840749720757</v>
      </c>
    </row>
    <row r="9" spans="1:7" s="71" customFormat="1" x14ac:dyDescent="0.2">
      <c r="A9" s="68"/>
      <c r="B9" s="72" t="s">
        <v>98</v>
      </c>
      <c r="C9" s="78">
        <f>SUM(C8:C8)</f>
        <v>454098.67</v>
      </c>
      <c r="D9" s="78">
        <f>SUM(D8:D8)</f>
        <v>0</v>
      </c>
      <c r="E9" s="78">
        <f>SUM(E8:E8)</f>
        <v>454098.67</v>
      </c>
      <c r="F9" s="78">
        <f>SUM(F8:F8)</f>
        <v>433218.49</v>
      </c>
      <c r="G9" s="79">
        <f t="shared" si="0"/>
        <v>0.95401840749720757</v>
      </c>
    </row>
    <row r="10" spans="1:7" s="71" customFormat="1" x14ac:dyDescent="0.2">
      <c r="A10" s="68">
        <v>1210001</v>
      </c>
      <c r="B10" s="45" t="s">
        <v>83</v>
      </c>
      <c r="C10" s="76">
        <v>882187.84</v>
      </c>
      <c r="D10" s="76">
        <v>0</v>
      </c>
      <c r="E10" s="76">
        <f t="shared" ref="E10" si="1">+C10+D10</f>
        <v>882187.84</v>
      </c>
      <c r="F10" s="76">
        <v>887484.86</v>
      </c>
      <c r="G10" s="80">
        <f t="shared" si="0"/>
        <v>1.0060044128470418</v>
      </c>
    </row>
    <row r="11" spans="1:7" s="71" customFormat="1" x14ac:dyDescent="0.2">
      <c r="A11" s="68"/>
      <c r="B11" s="72" t="s">
        <v>99</v>
      </c>
      <c r="C11" s="78">
        <f>SUM(C10:C10)</f>
        <v>882187.84</v>
      </c>
      <c r="D11" s="78">
        <f>SUM(D10:D10)</f>
        <v>0</v>
      </c>
      <c r="E11" s="78">
        <f>SUM(E10:E10)</f>
        <v>882187.84</v>
      </c>
      <c r="F11" s="78">
        <f>SUM(F10:F10)</f>
        <v>887484.86</v>
      </c>
      <c r="G11" s="79">
        <f t="shared" si="0"/>
        <v>1.0060044128470418</v>
      </c>
    </row>
    <row r="12" spans="1:7" s="71" customFormat="1" x14ac:dyDescent="0.2">
      <c r="A12" s="68"/>
      <c r="B12" s="47" t="s">
        <v>100</v>
      </c>
      <c r="C12" s="69">
        <f>+C11+C9</f>
        <v>1336286.51</v>
      </c>
      <c r="D12" s="69">
        <f>+D11+D9</f>
        <v>0</v>
      </c>
      <c r="E12" s="69">
        <f>+E11+E9</f>
        <v>1336286.51</v>
      </c>
      <c r="F12" s="69">
        <f>+F11+F9</f>
        <v>1320703.3500000001</v>
      </c>
      <c r="G12" s="70">
        <f t="shared" si="0"/>
        <v>0.98833845894320982</v>
      </c>
    </row>
    <row r="13" spans="1:7" s="71" customFormat="1" x14ac:dyDescent="0.2">
      <c r="A13" s="68">
        <v>1300001</v>
      </c>
      <c r="B13" s="75" t="s">
        <v>13</v>
      </c>
      <c r="C13" s="76">
        <v>620569.78</v>
      </c>
      <c r="D13" s="76">
        <v>0</v>
      </c>
      <c r="E13" s="76">
        <f>+C13+D13</f>
        <v>620569.78</v>
      </c>
      <c r="F13" s="76">
        <v>545481.24</v>
      </c>
      <c r="G13" s="77">
        <f t="shared" ref="G13:G59" si="2">IFERROR(F13/E13,0)</f>
        <v>0.87900065001553884</v>
      </c>
    </row>
    <row r="14" spans="1:7" s="71" customFormat="1" x14ac:dyDescent="0.2">
      <c r="A14" s="68">
        <v>1300002</v>
      </c>
      <c r="B14" s="75" t="s">
        <v>14</v>
      </c>
      <c r="C14" s="76">
        <v>189821.9</v>
      </c>
      <c r="D14" s="76">
        <v>2986.67</v>
      </c>
      <c r="E14" s="76">
        <f t="shared" ref="E14:E15" si="3">+C14+D14</f>
        <v>192808.57</v>
      </c>
      <c r="F14" s="76">
        <v>189132.77</v>
      </c>
      <c r="G14" s="81">
        <f t="shared" si="2"/>
        <v>0.98093549472411923</v>
      </c>
    </row>
    <row r="15" spans="1:7" s="71" customFormat="1" x14ac:dyDescent="0.2">
      <c r="A15" s="68">
        <v>1300003</v>
      </c>
      <c r="B15" s="45" t="s">
        <v>15</v>
      </c>
      <c r="C15" s="76">
        <v>98932.61</v>
      </c>
      <c r="D15" s="76">
        <v>869.27</v>
      </c>
      <c r="E15" s="76">
        <f t="shared" si="3"/>
        <v>99801.88</v>
      </c>
      <c r="F15" s="76">
        <v>59008.54</v>
      </c>
      <c r="G15" s="81">
        <f t="shared" si="2"/>
        <v>0.59125679796813446</v>
      </c>
    </row>
    <row r="16" spans="1:7" s="71" customFormat="1" x14ac:dyDescent="0.2">
      <c r="A16" s="68"/>
      <c r="B16" s="72" t="s">
        <v>81</v>
      </c>
      <c r="C16" s="78">
        <f>SUM(C13:C15)</f>
        <v>909324.29</v>
      </c>
      <c r="D16" s="78">
        <f>SUM(D13:D15)</f>
        <v>3855.94</v>
      </c>
      <c r="E16" s="78">
        <f t="shared" ref="E16" si="4">SUM(E13:E15)</f>
        <v>913180.2300000001</v>
      </c>
      <c r="F16" s="78">
        <f>SUM(F13:F15)</f>
        <v>793622.55</v>
      </c>
      <c r="G16" s="79">
        <f t="shared" si="2"/>
        <v>0.86907548359867581</v>
      </c>
    </row>
    <row r="17" spans="1:7" s="71" customFormat="1" x14ac:dyDescent="0.2">
      <c r="A17" s="68">
        <v>1310001</v>
      </c>
      <c r="B17" s="45" t="s">
        <v>82</v>
      </c>
      <c r="C17" s="76">
        <v>409096.27</v>
      </c>
      <c r="D17" s="76">
        <v>1320.27</v>
      </c>
      <c r="E17" s="76">
        <f t="shared" ref="E17:E19" si="5">+C17+D17</f>
        <v>410416.54000000004</v>
      </c>
      <c r="F17" s="76">
        <v>341310.48</v>
      </c>
      <c r="G17" s="80">
        <f t="shared" si="2"/>
        <v>0.83161970031714594</v>
      </c>
    </row>
    <row r="18" spans="1:7" s="71" customFormat="1" x14ac:dyDescent="0.2">
      <c r="A18" s="68">
        <v>1310002</v>
      </c>
      <c r="B18" s="45" t="s">
        <v>83</v>
      </c>
      <c r="C18" s="76">
        <v>25706.43</v>
      </c>
      <c r="D18" s="76">
        <v>1885.92</v>
      </c>
      <c r="E18" s="76">
        <f t="shared" si="5"/>
        <v>27592.35</v>
      </c>
      <c r="F18" s="76">
        <v>21176.560000000001</v>
      </c>
      <c r="G18" s="80">
        <f t="shared" si="2"/>
        <v>0.76747939193290904</v>
      </c>
    </row>
    <row r="19" spans="1:7" s="71" customFormat="1" x14ac:dyDescent="0.2">
      <c r="A19" s="68">
        <v>1310003</v>
      </c>
      <c r="B19" s="45" t="s">
        <v>84</v>
      </c>
      <c r="C19" s="76">
        <v>60942.87</v>
      </c>
      <c r="D19" s="76">
        <v>1821.76</v>
      </c>
      <c r="E19" s="76">
        <f t="shared" si="5"/>
        <v>62764.630000000005</v>
      </c>
      <c r="F19" s="76">
        <v>37520.879999999997</v>
      </c>
      <c r="G19" s="80">
        <f t="shared" si="2"/>
        <v>0.59780293455087674</v>
      </c>
    </row>
    <row r="20" spans="1:7" s="71" customFormat="1" x14ac:dyDescent="0.2">
      <c r="A20" s="68"/>
      <c r="B20" s="72" t="s">
        <v>85</v>
      </c>
      <c r="C20" s="78">
        <f>SUM(C17:C19)</f>
        <v>495745.57</v>
      </c>
      <c r="D20" s="78">
        <f>SUM(D17:D19)</f>
        <v>5027.95</v>
      </c>
      <c r="E20" s="78">
        <f t="shared" ref="E20" si="6">SUM(E17:E19)</f>
        <v>500773.52</v>
      </c>
      <c r="F20" s="78">
        <f>SUM(F17:F19)</f>
        <v>400007.92</v>
      </c>
      <c r="G20" s="79">
        <f t="shared" si="2"/>
        <v>0.79878009524145754</v>
      </c>
    </row>
    <row r="21" spans="1:7" s="71" customFormat="1" x14ac:dyDescent="0.2">
      <c r="A21" s="68"/>
      <c r="B21" s="47" t="s">
        <v>16</v>
      </c>
      <c r="C21" s="69">
        <f>+C16+C20</f>
        <v>1405069.86</v>
      </c>
      <c r="D21" s="69">
        <f>+D16+D20</f>
        <v>8883.89</v>
      </c>
      <c r="E21" s="69">
        <f>+E16+E20</f>
        <v>1413953.75</v>
      </c>
      <c r="F21" s="69">
        <f>+F16+F20</f>
        <v>1193630.47</v>
      </c>
      <c r="G21" s="70">
        <f t="shared" si="2"/>
        <v>0.84417928804248366</v>
      </c>
    </row>
    <row r="22" spans="1:7" x14ac:dyDescent="0.2">
      <c r="A22" s="21">
        <v>1500001</v>
      </c>
      <c r="B22" s="120" t="s">
        <v>110</v>
      </c>
      <c r="C22" s="76">
        <v>0</v>
      </c>
      <c r="D22" s="76">
        <v>73593.259999999995</v>
      </c>
      <c r="E22" s="76">
        <f t="shared" ref="E22" si="7">+C22+D22</f>
        <v>73593.259999999995</v>
      </c>
      <c r="F22" s="76">
        <v>90988.59</v>
      </c>
      <c r="G22" s="117">
        <f t="shared" si="2"/>
        <v>1.236371238344381</v>
      </c>
    </row>
    <row r="23" spans="1:7" x14ac:dyDescent="0.2">
      <c r="A23" s="21"/>
      <c r="B23" s="40" t="s">
        <v>111</v>
      </c>
      <c r="C23" s="121">
        <f>+C22</f>
        <v>0</v>
      </c>
      <c r="D23" s="121">
        <f>+D22</f>
        <v>73593.259999999995</v>
      </c>
      <c r="E23" s="121">
        <f t="shared" ref="E23:E24" si="8">+E22</f>
        <v>73593.259999999995</v>
      </c>
      <c r="F23" s="121">
        <f>+F22</f>
        <v>90988.59</v>
      </c>
      <c r="G23" s="117">
        <f t="shared" si="2"/>
        <v>1.236371238344381</v>
      </c>
    </row>
    <row r="24" spans="1:7" x14ac:dyDescent="0.2">
      <c r="A24" s="21"/>
      <c r="B24" s="41" t="s">
        <v>112</v>
      </c>
      <c r="C24" s="122">
        <f>+C23</f>
        <v>0</v>
      </c>
      <c r="D24" s="122">
        <f>+D23</f>
        <v>73593.259999999995</v>
      </c>
      <c r="E24" s="122">
        <f t="shared" si="8"/>
        <v>73593.259999999995</v>
      </c>
      <c r="F24" s="122">
        <f>+F23</f>
        <v>90988.59</v>
      </c>
      <c r="G24" s="123">
        <f t="shared" si="2"/>
        <v>1.236371238344381</v>
      </c>
    </row>
    <row r="25" spans="1:7" s="71" customFormat="1" x14ac:dyDescent="0.2">
      <c r="A25" s="68">
        <v>1600001</v>
      </c>
      <c r="B25" s="45" t="s">
        <v>17</v>
      </c>
      <c r="C25" s="76">
        <v>745186.38</v>
      </c>
      <c r="D25" s="76">
        <v>26829.57</v>
      </c>
      <c r="E25" s="76">
        <f>+C25+D25</f>
        <v>772015.95</v>
      </c>
      <c r="F25" s="76">
        <v>727739.52</v>
      </c>
      <c r="G25" s="80">
        <f t="shared" si="2"/>
        <v>0.94264829632082092</v>
      </c>
    </row>
    <row r="26" spans="1:7" s="71" customFormat="1" x14ac:dyDescent="0.2">
      <c r="A26" s="68"/>
      <c r="B26" s="72" t="s">
        <v>18</v>
      </c>
      <c r="C26" s="73">
        <f>+C25</f>
        <v>745186.38</v>
      </c>
      <c r="D26" s="73">
        <f>+D25</f>
        <v>26829.57</v>
      </c>
      <c r="E26" s="73">
        <f t="shared" ref="E26:E27" si="9">+E25</f>
        <v>772015.95</v>
      </c>
      <c r="F26" s="73">
        <f>+F25</f>
        <v>727739.52</v>
      </c>
      <c r="G26" s="74">
        <f t="shared" si="2"/>
        <v>0.94264829632082092</v>
      </c>
    </row>
    <row r="27" spans="1:7" s="71" customFormat="1" x14ac:dyDescent="0.2">
      <c r="A27" s="68"/>
      <c r="B27" s="47" t="s">
        <v>19</v>
      </c>
      <c r="C27" s="69">
        <f>+C26</f>
        <v>745186.38</v>
      </c>
      <c r="D27" s="69">
        <f>+D26</f>
        <v>26829.57</v>
      </c>
      <c r="E27" s="69">
        <f t="shared" si="9"/>
        <v>772015.95</v>
      </c>
      <c r="F27" s="69">
        <f>+F26</f>
        <v>727739.52</v>
      </c>
      <c r="G27" s="70">
        <f t="shared" si="2"/>
        <v>0.94264829632082092</v>
      </c>
    </row>
    <row r="28" spans="1:7" s="71" customFormat="1" x14ac:dyDescent="0.2">
      <c r="A28" s="68"/>
      <c r="B28" s="47" t="s">
        <v>20</v>
      </c>
      <c r="C28" s="82">
        <f>+C27+C21+C12+C24</f>
        <v>3486542.75</v>
      </c>
      <c r="D28" s="82">
        <f>+D27+D21+D12+D24</f>
        <v>109306.72</v>
      </c>
      <c r="E28" s="82">
        <f>+E27+E21+E12+E24</f>
        <v>3595849.4699999997</v>
      </c>
      <c r="F28" s="82">
        <f>+F27+F21+F12+F24</f>
        <v>3333061.9299999997</v>
      </c>
      <c r="G28" s="83">
        <f t="shared" si="2"/>
        <v>0.92691920443488418</v>
      </c>
    </row>
    <row r="29" spans="1:7" s="71" customFormat="1" x14ac:dyDescent="0.2">
      <c r="A29" s="68">
        <v>2010001</v>
      </c>
      <c r="B29" s="84" t="s">
        <v>21</v>
      </c>
      <c r="C29" s="76">
        <v>0</v>
      </c>
      <c r="D29" s="76">
        <v>0</v>
      </c>
      <c r="E29" s="76">
        <f t="shared" ref="E29:E30" si="10">+C29+D29</f>
        <v>0</v>
      </c>
      <c r="F29" s="76">
        <v>0</v>
      </c>
      <c r="G29" s="80">
        <f t="shared" si="2"/>
        <v>0</v>
      </c>
    </row>
    <row r="30" spans="1:7" s="71" customFormat="1" x14ac:dyDescent="0.2">
      <c r="A30" s="85">
        <v>2020002</v>
      </c>
      <c r="B30" s="84" t="s">
        <v>22</v>
      </c>
      <c r="C30" s="76">
        <v>0</v>
      </c>
      <c r="D30" s="76">
        <v>0</v>
      </c>
      <c r="E30" s="76">
        <f t="shared" si="10"/>
        <v>0</v>
      </c>
      <c r="F30" s="76">
        <v>0</v>
      </c>
      <c r="G30" s="80">
        <f t="shared" si="2"/>
        <v>0</v>
      </c>
    </row>
    <row r="31" spans="1:7" s="71" customFormat="1" ht="22.5" x14ac:dyDescent="0.2">
      <c r="A31" s="86"/>
      <c r="B31" s="72" t="s">
        <v>23</v>
      </c>
      <c r="C31" s="73">
        <f>+C30+C29</f>
        <v>0</v>
      </c>
      <c r="D31" s="73">
        <f>+D30+D29</f>
        <v>0</v>
      </c>
      <c r="E31" s="73">
        <f>+E30+E29</f>
        <v>0</v>
      </c>
      <c r="F31" s="73">
        <f>+F30+F29</f>
        <v>0</v>
      </c>
      <c r="G31" s="74">
        <f t="shared" si="2"/>
        <v>0</v>
      </c>
    </row>
    <row r="32" spans="1:7" s="71" customFormat="1" x14ac:dyDescent="0.2">
      <c r="A32" s="68">
        <v>2040001</v>
      </c>
      <c r="B32" s="87" t="s">
        <v>24</v>
      </c>
      <c r="C32" s="76">
        <v>0</v>
      </c>
      <c r="D32" s="76">
        <v>497.33</v>
      </c>
      <c r="E32" s="76">
        <f>+C32+D32</f>
        <v>497.33</v>
      </c>
      <c r="F32" s="76">
        <v>497.33</v>
      </c>
      <c r="G32" s="80">
        <f t="shared" si="2"/>
        <v>1</v>
      </c>
    </row>
    <row r="33" spans="1:7" s="71" customFormat="1" x14ac:dyDescent="0.2">
      <c r="A33" s="68"/>
      <c r="B33" s="72" t="s">
        <v>25</v>
      </c>
      <c r="C33" s="73">
        <f>+C32</f>
        <v>0</v>
      </c>
      <c r="D33" s="73">
        <f>+D32</f>
        <v>497.33</v>
      </c>
      <c r="E33" s="73">
        <f t="shared" ref="E33" si="11">+E32</f>
        <v>497.33</v>
      </c>
      <c r="F33" s="73">
        <f>+F32</f>
        <v>497.33</v>
      </c>
      <c r="G33" s="74">
        <f t="shared" si="2"/>
        <v>1</v>
      </c>
    </row>
    <row r="34" spans="1:7" s="71" customFormat="1" x14ac:dyDescent="0.2">
      <c r="A34" s="68"/>
      <c r="B34" s="47" t="s">
        <v>26</v>
      </c>
      <c r="C34" s="69">
        <f>+C33+C31</f>
        <v>0</v>
      </c>
      <c r="D34" s="69">
        <f>+D33+D31</f>
        <v>497.33</v>
      </c>
      <c r="E34" s="69">
        <f t="shared" ref="E34" si="12">+E33+E31</f>
        <v>497.33</v>
      </c>
      <c r="F34" s="69">
        <f>+F33+F31</f>
        <v>497.33</v>
      </c>
      <c r="G34" s="70">
        <f t="shared" si="2"/>
        <v>1</v>
      </c>
    </row>
    <row r="35" spans="1:7" s="71" customFormat="1" x14ac:dyDescent="0.2">
      <c r="A35" s="68">
        <v>2130001</v>
      </c>
      <c r="B35" s="87" t="s">
        <v>27</v>
      </c>
      <c r="C35" s="76">
        <v>319960.28000000003</v>
      </c>
      <c r="D35" s="76">
        <v>36979.339999999997</v>
      </c>
      <c r="E35" s="76">
        <f>+C35+D35</f>
        <v>356939.62</v>
      </c>
      <c r="F35" s="76">
        <v>341509.98</v>
      </c>
      <c r="G35" s="80">
        <f t="shared" si="2"/>
        <v>0.95677240873400382</v>
      </c>
    </row>
    <row r="36" spans="1:7" s="71" customFormat="1" ht="22.5" x14ac:dyDescent="0.2">
      <c r="A36" s="68"/>
      <c r="B36" s="72" t="s">
        <v>28</v>
      </c>
      <c r="C36" s="73">
        <f>+C35</f>
        <v>319960.28000000003</v>
      </c>
      <c r="D36" s="73">
        <f>+D35</f>
        <v>36979.339999999997</v>
      </c>
      <c r="E36" s="73">
        <f t="shared" ref="E36:E37" si="13">+E35</f>
        <v>356939.62</v>
      </c>
      <c r="F36" s="73">
        <f>+F35</f>
        <v>341509.98</v>
      </c>
      <c r="G36" s="74">
        <f t="shared" si="2"/>
        <v>0.95677240873400382</v>
      </c>
    </row>
    <row r="37" spans="1:7" s="71" customFormat="1" x14ac:dyDescent="0.2">
      <c r="A37" s="68"/>
      <c r="B37" s="47" t="s">
        <v>29</v>
      </c>
      <c r="C37" s="69">
        <f>+C36</f>
        <v>319960.28000000003</v>
      </c>
      <c r="D37" s="69">
        <f>+D36</f>
        <v>36979.339999999997</v>
      </c>
      <c r="E37" s="69">
        <f t="shared" si="13"/>
        <v>356939.62</v>
      </c>
      <c r="F37" s="69">
        <f>+F36</f>
        <v>341509.98</v>
      </c>
      <c r="G37" s="70">
        <f t="shared" si="2"/>
        <v>0.95677240873400382</v>
      </c>
    </row>
    <row r="38" spans="1:7" s="71" customFormat="1" x14ac:dyDescent="0.2">
      <c r="A38" s="68">
        <v>2210001</v>
      </c>
      <c r="B38" s="87" t="s">
        <v>30</v>
      </c>
      <c r="C38" s="76">
        <v>456782.98</v>
      </c>
      <c r="D38" s="76">
        <v>0</v>
      </c>
      <c r="E38" s="76">
        <f t="shared" ref="E38:E40" si="14">+C38+D38</f>
        <v>456782.98</v>
      </c>
      <c r="F38" s="76">
        <v>403307.59</v>
      </c>
      <c r="G38" s="80">
        <f t="shared" si="2"/>
        <v>0.88293042354599127</v>
      </c>
    </row>
    <row r="39" spans="1:7" s="71" customFormat="1" x14ac:dyDescent="0.2">
      <c r="A39" s="68">
        <v>2210004</v>
      </c>
      <c r="B39" s="87" t="s">
        <v>106</v>
      </c>
      <c r="C39" s="76">
        <v>2637.1</v>
      </c>
      <c r="D39" s="76">
        <v>0</v>
      </c>
      <c r="E39" s="76">
        <f t="shared" ref="E39" si="15">+C39+D39</f>
        <v>2637.1</v>
      </c>
      <c r="F39" s="76">
        <v>0</v>
      </c>
      <c r="G39" s="80">
        <f t="shared" si="2"/>
        <v>0</v>
      </c>
    </row>
    <row r="40" spans="1:7" s="71" customFormat="1" x14ac:dyDescent="0.2">
      <c r="A40" s="68">
        <v>2210089</v>
      </c>
      <c r="B40" s="87" t="s">
        <v>31</v>
      </c>
      <c r="C40" s="76">
        <v>71626.28</v>
      </c>
      <c r="D40" s="76">
        <v>2475.1</v>
      </c>
      <c r="E40" s="76">
        <f t="shared" si="14"/>
        <v>74101.38</v>
      </c>
      <c r="F40" s="76">
        <v>77630.91</v>
      </c>
      <c r="G40" s="80">
        <f t="shared" si="2"/>
        <v>1.0476310967488054</v>
      </c>
    </row>
    <row r="41" spans="1:7" s="71" customFormat="1" x14ac:dyDescent="0.2">
      <c r="A41" s="68"/>
      <c r="B41" s="72" t="s">
        <v>32</v>
      </c>
      <c r="C41" s="73">
        <f>SUM(C38:C40)</f>
        <v>531046.36</v>
      </c>
      <c r="D41" s="73">
        <f>SUM(D38:D40)</f>
        <v>2475.1</v>
      </c>
      <c r="E41" s="73">
        <f>SUM(E38:E40)</f>
        <v>533521.46</v>
      </c>
      <c r="F41" s="73">
        <f>SUM(F38:F40)</f>
        <v>480938.5</v>
      </c>
      <c r="G41" s="74">
        <f t="shared" si="2"/>
        <v>0.90144171520298366</v>
      </c>
    </row>
    <row r="42" spans="1:7" s="71" customFormat="1" x14ac:dyDescent="0.2">
      <c r="A42" s="85">
        <v>2220003</v>
      </c>
      <c r="B42" s="87" t="s">
        <v>33</v>
      </c>
      <c r="C42" s="76">
        <v>32662.799999999999</v>
      </c>
      <c r="D42" s="76">
        <v>0</v>
      </c>
      <c r="E42" s="76">
        <f t="shared" ref="E42" si="16">+C42+D42</f>
        <v>32662.799999999999</v>
      </c>
      <c r="F42" s="76">
        <v>29172.25</v>
      </c>
      <c r="G42" s="80">
        <f t="shared" si="2"/>
        <v>0.89313377910038338</v>
      </c>
    </row>
    <row r="43" spans="1:7" s="71" customFormat="1" x14ac:dyDescent="0.2">
      <c r="A43" s="68"/>
      <c r="B43" s="72" t="s">
        <v>34</v>
      </c>
      <c r="C43" s="73">
        <f>+C42</f>
        <v>32662.799999999999</v>
      </c>
      <c r="D43" s="73">
        <f>+D42</f>
        <v>0</v>
      </c>
      <c r="E43" s="73">
        <f>+E42</f>
        <v>32662.799999999999</v>
      </c>
      <c r="F43" s="73">
        <f>+F42</f>
        <v>29172.25</v>
      </c>
      <c r="G43" s="74">
        <f t="shared" si="2"/>
        <v>0.89313377910038338</v>
      </c>
    </row>
    <row r="44" spans="1:7" x14ac:dyDescent="0.2">
      <c r="A44" s="21">
        <v>2230001</v>
      </c>
      <c r="B44" s="64" t="s">
        <v>107</v>
      </c>
      <c r="C44" s="76">
        <v>1498.2</v>
      </c>
      <c r="D44" s="76">
        <v>0</v>
      </c>
      <c r="E44" s="76">
        <f t="shared" ref="E44" si="17">+C44+D44</f>
        <v>1498.2</v>
      </c>
      <c r="F44" s="76">
        <v>2783.55</v>
      </c>
      <c r="G44" s="117">
        <f t="shared" si="2"/>
        <v>1.8579295154185023</v>
      </c>
    </row>
    <row r="45" spans="1:7" x14ac:dyDescent="0.2">
      <c r="A45" s="21"/>
      <c r="B45" s="40" t="s">
        <v>108</v>
      </c>
      <c r="C45" s="118">
        <f>+C44</f>
        <v>1498.2</v>
      </c>
      <c r="D45" s="118">
        <f>+D44</f>
        <v>0</v>
      </c>
      <c r="E45" s="118">
        <f t="shared" ref="E45" si="18">+E44</f>
        <v>1498.2</v>
      </c>
      <c r="F45" s="118">
        <f>+F44</f>
        <v>2783.55</v>
      </c>
      <c r="G45" s="119">
        <f t="shared" si="2"/>
        <v>1.8579295154185023</v>
      </c>
    </row>
    <row r="46" spans="1:7" s="71" customFormat="1" x14ac:dyDescent="0.2">
      <c r="A46" s="68">
        <v>2240001</v>
      </c>
      <c r="B46" s="87" t="s">
        <v>35</v>
      </c>
      <c r="C46" s="76">
        <v>1657.8</v>
      </c>
      <c r="D46" s="76">
        <v>0</v>
      </c>
      <c r="E46" s="76">
        <f>+C46+D46</f>
        <v>1657.8</v>
      </c>
      <c r="F46" s="76">
        <v>0</v>
      </c>
      <c r="G46" s="80">
        <f t="shared" si="2"/>
        <v>0</v>
      </c>
    </row>
    <row r="47" spans="1:7" s="71" customFormat="1" x14ac:dyDescent="0.2">
      <c r="A47" s="68"/>
      <c r="B47" s="72" t="s">
        <v>36</v>
      </c>
      <c r="C47" s="73">
        <f>+C46</f>
        <v>1657.8</v>
      </c>
      <c r="D47" s="73">
        <f>+D46</f>
        <v>0</v>
      </c>
      <c r="E47" s="73">
        <f t="shared" ref="E47" si="19">+E46</f>
        <v>1657.8</v>
      </c>
      <c r="F47" s="73">
        <f>+F46</f>
        <v>0</v>
      </c>
      <c r="G47" s="74">
        <f t="shared" si="2"/>
        <v>0</v>
      </c>
    </row>
    <row r="48" spans="1:7" s="71" customFormat="1" x14ac:dyDescent="0.2">
      <c r="A48" s="68">
        <v>2250001</v>
      </c>
      <c r="B48" s="87" t="s">
        <v>37</v>
      </c>
      <c r="C48" s="76">
        <v>99.96</v>
      </c>
      <c r="D48" s="76">
        <v>0</v>
      </c>
      <c r="E48" s="76">
        <f>+C48+D48</f>
        <v>99.96</v>
      </c>
      <c r="F48" s="76">
        <v>215.82</v>
      </c>
      <c r="G48" s="80">
        <f t="shared" si="2"/>
        <v>2.1590636254501803</v>
      </c>
    </row>
    <row r="49" spans="1:7" s="71" customFormat="1" x14ac:dyDescent="0.2">
      <c r="A49" s="68"/>
      <c r="B49" s="72" t="s">
        <v>38</v>
      </c>
      <c r="C49" s="73">
        <f>+C48</f>
        <v>99.96</v>
      </c>
      <c r="D49" s="73">
        <f>+D48</f>
        <v>0</v>
      </c>
      <c r="E49" s="73">
        <f t="shared" ref="E49" si="20">+E48</f>
        <v>99.96</v>
      </c>
      <c r="F49" s="73">
        <f>+F48</f>
        <v>215.82</v>
      </c>
      <c r="G49" s="74">
        <f t="shared" si="2"/>
        <v>2.1590636254501803</v>
      </c>
    </row>
    <row r="50" spans="1:7" s="71" customFormat="1" x14ac:dyDescent="0.2">
      <c r="A50" s="86">
        <v>2260039</v>
      </c>
      <c r="B50" s="87" t="s">
        <v>39</v>
      </c>
      <c r="C50" s="76">
        <v>49.69</v>
      </c>
      <c r="D50" s="76">
        <v>0</v>
      </c>
      <c r="E50" s="76">
        <f t="shared" ref="E50:E51" si="21">+C50+D50</f>
        <v>49.69</v>
      </c>
      <c r="F50" s="76">
        <v>0</v>
      </c>
      <c r="G50" s="80">
        <f t="shared" si="2"/>
        <v>0</v>
      </c>
    </row>
    <row r="51" spans="1:7" s="71" customFormat="1" x14ac:dyDescent="0.2">
      <c r="A51" s="68">
        <v>2260089</v>
      </c>
      <c r="B51" s="87" t="s">
        <v>40</v>
      </c>
      <c r="C51" s="76">
        <v>0</v>
      </c>
      <c r="D51" s="76">
        <v>0</v>
      </c>
      <c r="E51" s="76">
        <f t="shared" si="21"/>
        <v>0</v>
      </c>
      <c r="F51" s="76">
        <v>0</v>
      </c>
      <c r="G51" s="80">
        <f t="shared" si="2"/>
        <v>0</v>
      </c>
    </row>
    <row r="52" spans="1:7" s="71" customFormat="1" x14ac:dyDescent="0.2">
      <c r="A52" s="68"/>
      <c r="B52" s="72" t="s">
        <v>41</v>
      </c>
      <c r="C52" s="73">
        <f>SUM(C50:C51)</f>
        <v>49.69</v>
      </c>
      <c r="D52" s="73">
        <f>SUM(D50:D51)</f>
        <v>0</v>
      </c>
      <c r="E52" s="73">
        <f>SUM(E50:E51)</f>
        <v>49.69</v>
      </c>
      <c r="F52" s="73">
        <f>SUM(F50:F51)</f>
        <v>0</v>
      </c>
      <c r="G52" s="74">
        <f t="shared" si="2"/>
        <v>0</v>
      </c>
    </row>
    <row r="53" spans="1:7" s="71" customFormat="1" x14ac:dyDescent="0.2">
      <c r="A53" s="86">
        <v>2270001</v>
      </c>
      <c r="B53" s="87" t="s">
        <v>42</v>
      </c>
      <c r="C53" s="76">
        <v>268014.03000000003</v>
      </c>
      <c r="D53" s="76">
        <v>0</v>
      </c>
      <c r="E53" s="76">
        <f t="shared" ref="E53:E58" si="22">+C53+D53</f>
        <v>268014.03000000003</v>
      </c>
      <c r="F53" s="76">
        <v>270533.07</v>
      </c>
      <c r="G53" s="80">
        <f t="shared" si="2"/>
        <v>1.0093989109450725</v>
      </c>
    </row>
    <row r="54" spans="1:7" s="71" customFormat="1" x14ac:dyDescent="0.2">
      <c r="A54" s="68">
        <v>2270002</v>
      </c>
      <c r="B54" s="87" t="s">
        <v>43</v>
      </c>
      <c r="C54" s="76">
        <v>199898.31</v>
      </c>
      <c r="D54" s="76">
        <v>0</v>
      </c>
      <c r="E54" s="76">
        <f t="shared" si="22"/>
        <v>199898.31</v>
      </c>
      <c r="F54" s="76">
        <v>206468.75</v>
      </c>
      <c r="G54" s="80">
        <f t="shared" si="2"/>
        <v>1.0328689121984074</v>
      </c>
    </row>
    <row r="55" spans="1:7" x14ac:dyDescent="0.2">
      <c r="A55" s="21">
        <v>2270003</v>
      </c>
      <c r="B55" s="64" t="s">
        <v>109</v>
      </c>
      <c r="C55" s="76">
        <v>9649.75</v>
      </c>
      <c r="D55" s="76">
        <v>0</v>
      </c>
      <c r="E55" s="76">
        <f t="shared" ref="E55" si="23">+C55+D55</f>
        <v>9649.75</v>
      </c>
      <c r="F55" s="76">
        <v>0</v>
      </c>
      <c r="G55" s="117">
        <f t="shared" si="2"/>
        <v>0</v>
      </c>
    </row>
    <row r="56" spans="1:7" s="71" customFormat="1" x14ac:dyDescent="0.2">
      <c r="A56" s="85">
        <v>2270012</v>
      </c>
      <c r="B56" s="87" t="s">
        <v>86</v>
      </c>
      <c r="C56" s="76">
        <v>15330.7</v>
      </c>
      <c r="D56" s="76">
        <v>0</v>
      </c>
      <c r="E56" s="76">
        <f t="shared" si="22"/>
        <v>15330.7</v>
      </c>
      <c r="F56" s="76">
        <v>15330.7</v>
      </c>
      <c r="G56" s="80">
        <f t="shared" si="2"/>
        <v>1</v>
      </c>
    </row>
    <row r="57" spans="1:7" s="71" customFormat="1" x14ac:dyDescent="0.2">
      <c r="A57" s="85">
        <v>2270013</v>
      </c>
      <c r="B57" s="87" t="s">
        <v>44</v>
      </c>
      <c r="C57" s="76">
        <v>5122.67</v>
      </c>
      <c r="D57" s="76">
        <v>0</v>
      </c>
      <c r="E57" s="76">
        <f t="shared" si="22"/>
        <v>5122.67</v>
      </c>
      <c r="F57" s="76">
        <v>4962.8100000000004</v>
      </c>
      <c r="G57" s="80">
        <f t="shared" si="2"/>
        <v>0.96879361739093095</v>
      </c>
    </row>
    <row r="58" spans="1:7" s="71" customFormat="1" x14ac:dyDescent="0.2">
      <c r="A58" s="68">
        <v>2270089</v>
      </c>
      <c r="B58" s="87" t="s">
        <v>45</v>
      </c>
      <c r="C58" s="76">
        <v>89031.53</v>
      </c>
      <c r="D58" s="76">
        <v>0</v>
      </c>
      <c r="E58" s="76">
        <f t="shared" si="22"/>
        <v>89031.53</v>
      </c>
      <c r="F58" s="76">
        <v>82727.59</v>
      </c>
      <c r="G58" s="80">
        <f t="shared" si="2"/>
        <v>0.92919429779539897</v>
      </c>
    </row>
    <row r="59" spans="1:7" s="71" customFormat="1" x14ac:dyDescent="0.2">
      <c r="A59" s="68"/>
      <c r="B59" s="72" t="s">
        <v>46</v>
      </c>
      <c r="C59" s="73">
        <f>SUM(C53:C58)</f>
        <v>587046.99</v>
      </c>
      <c r="D59" s="73">
        <f>SUM(D53:D58)</f>
        <v>0</v>
      </c>
      <c r="E59" s="73">
        <f>SUM(E53:E58)</f>
        <v>587046.99</v>
      </c>
      <c r="F59" s="73">
        <f>SUM(F53:F58)</f>
        <v>580022.92000000004</v>
      </c>
      <c r="G59" s="74">
        <f t="shared" si="2"/>
        <v>0.98803491011852396</v>
      </c>
    </row>
    <row r="60" spans="1:7" s="71" customFormat="1" x14ac:dyDescent="0.2">
      <c r="A60" s="68"/>
      <c r="B60" s="47" t="s">
        <v>47</v>
      </c>
      <c r="C60" s="88">
        <f>+C59+C52+C49+C47+C43+C41+C45</f>
        <v>1154061.8</v>
      </c>
      <c r="D60" s="88">
        <f>+D59+D52+D49+D47+D43+D41+D45</f>
        <v>2475.1</v>
      </c>
      <c r="E60" s="88">
        <f>+E59+E52+E49+E47+E43+E41+E45</f>
        <v>1156536.8999999999</v>
      </c>
      <c r="F60" s="88">
        <f>+F59+F52+F49+F47+F43+F41+F45</f>
        <v>1093133.04</v>
      </c>
      <c r="G60" s="89">
        <f t="shared" ref="G60:G67" si="24">IFERROR(F60/E60,0)</f>
        <v>0.94517783219886897</v>
      </c>
    </row>
    <row r="61" spans="1:7" s="71" customFormat="1" x14ac:dyDescent="0.2">
      <c r="A61" s="85">
        <v>2300001</v>
      </c>
      <c r="B61" s="45" t="s">
        <v>48</v>
      </c>
      <c r="C61" s="76">
        <v>55.02</v>
      </c>
      <c r="D61" s="76">
        <v>0</v>
      </c>
      <c r="E61" s="76">
        <f t="shared" ref="E61" si="25">+C61+D61</f>
        <v>55.02</v>
      </c>
      <c r="F61" s="76">
        <v>10.64</v>
      </c>
      <c r="G61" s="80">
        <f t="shared" ref="G61:G63" si="26">IFERROR(F61/E61,0)</f>
        <v>0.19338422391857507</v>
      </c>
    </row>
    <row r="62" spans="1:7" s="71" customFormat="1" x14ac:dyDescent="0.2">
      <c r="A62" s="68"/>
      <c r="B62" s="72" t="s">
        <v>49</v>
      </c>
      <c r="C62" s="73">
        <f>SUM(C61:C61)</f>
        <v>55.02</v>
      </c>
      <c r="D62" s="73">
        <f>SUM(D61:D61)</f>
        <v>0</v>
      </c>
      <c r="E62" s="73">
        <f>SUM(E61:E61)</f>
        <v>55.02</v>
      </c>
      <c r="F62" s="73">
        <f>SUM(F61:F61)</f>
        <v>10.64</v>
      </c>
      <c r="G62" s="74">
        <f t="shared" si="26"/>
        <v>0.19338422391857507</v>
      </c>
    </row>
    <row r="63" spans="1:7" s="71" customFormat="1" x14ac:dyDescent="0.2">
      <c r="A63" s="68"/>
      <c r="B63" s="47" t="s">
        <v>105</v>
      </c>
      <c r="C63" s="69">
        <f>+C62</f>
        <v>55.02</v>
      </c>
      <c r="D63" s="69">
        <f>+D62</f>
        <v>0</v>
      </c>
      <c r="E63" s="69">
        <f t="shared" ref="E63" si="27">+E62</f>
        <v>55.02</v>
      </c>
      <c r="F63" s="69">
        <f>+F62</f>
        <v>10.64</v>
      </c>
      <c r="G63" s="70">
        <f t="shared" si="26"/>
        <v>0.19338422391857507</v>
      </c>
    </row>
    <row r="64" spans="1:7" s="71" customFormat="1" x14ac:dyDescent="0.2">
      <c r="A64" s="85">
        <v>2510001</v>
      </c>
      <c r="B64" s="45" t="s">
        <v>87</v>
      </c>
      <c r="C64" s="76">
        <v>846391</v>
      </c>
      <c r="D64" s="76">
        <v>48606.45</v>
      </c>
      <c r="E64" s="76">
        <f t="shared" ref="E64" si="28">+C64+D64</f>
        <v>894997.45</v>
      </c>
      <c r="F64" s="76">
        <v>928582</v>
      </c>
      <c r="G64" s="80">
        <f t="shared" si="24"/>
        <v>1.037524743785583</v>
      </c>
    </row>
    <row r="65" spans="1:7" s="71" customFormat="1" x14ac:dyDescent="0.2">
      <c r="A65" s="68"/>
      <c r="B65" s="72" t="s">
        <v>50</v>
      </c>
      <c r="C65" s="73">
        <f>SUM(C64:C64)</f>
        <v>846391</v>
      </c>
      <c r="D65" s="73">
        <f>SUM(D64:D64)</f>
        <v>48606.45</v>
      </c>
      <c r="E65" s="73">
        <f>SUM(E64:E64)</f>
        <v>894997.45</v>
      </c>
      <c r="F65" s="73">
        <f>SUM(F64:F64)</f>
        <v>928582</v>
      </c>
      <c r="G65" s="74">
        <f t="shared" si="24"/>
        <v>1.037524743785583</v>
      </c>
    </row>
    <row r="66" spans="1:7" s="71" customFormat="1" x14ac:dyDescent="0.2">
      <c r="A66" s="68"/>
      <c r="B66" s="47" t="s">
        <v>51</v>
      </c>
      <c r="C66" s="69">
        <f>+C65</f>
        <v>846391</v>
      </c>
      <c r="D66" s="69">
        <f>+D65</f>
        <v>48606.45</v>
      </c>
      <c r="E66" s="69">
        <f t="shared" ref="E66" si="29">+E65</f>
        <v>894997.45</v>
      </c>
      <c r="F66" s="69">
        <f>+F65</f>
        <v>928582</v>
      </c>
      <c r="G66" s="70">
        <f t="shared" si="24"/>
        <v>1.037524743785583</v>
      </c>
    </row>
    <row r="67" spans="1:7" s="71" customFormat="1" x14ac:dyDescent="0.2">
      <c r="A67" s="68"/>
      <c r="B67" s="90" t="s">
        <v>52</v>
      </c>
      <c r="C67" s="91">
        <f>+C66+C60+C37+C34+C63</f>
        <v>2320468.1</v>
      </c>
      <c r="D67" s="91">
        <f>+D66+D60+D37+D34+D63</f>
        <v>88558.219999999987</v>
      </c>
      <c r="E67" s="91">
        <f>+E66+E60+E37+E34+E63</f>
        <v>2409026.3199999998</v>
      </c>
      <c r="F67" s="91">
        <f>+F66+F60+F37+F34+F63</f>
        <v>2363732.9900000002</v>
      </c>
      <c r="G67" s="92">
        <f t="shared" si="24"/>
        <v>0.98119849101524159</v>
      </c>
    </row>
    <row r="68" spans="1:7" x14ac:dyDescent="0.2">
      <c r="A68" s="25"/>
      <c r="B68" s="26"/>
      <c r="C68" s="27"/>
      <c r="D68" s="27"/>
      <c r="E68" s="27"/>
      <c r="F68" s="27"/>
      <c r="G68" s="27"/>
    </row>
    <row r="69" spans="1:7" x14ac:dyDescent="0.2">
      <c r="A69" s="28"/>
      <c r="B69" s="29"/>
      <c r="C69" s="30"/>
      <c r="D69" s="30"/>
      <c r="E69" s="30"/>
      <c r="F69" s="30"/>
      <c r="G69" s="30"/>
    </row>
    <row r="70" spans="1:7" x14ac:dyDescent="0.2">
      <c r="A70" s="28"/>
      <c r="B70" s="29"/>
      <c r="C70" s="30"/>
      <c r="D70" s="30"/>
      <c r="E70" s="30"/>
      <c r="F70" s="30"/>
      <c r="G70" s="30"/>
    </row>
    <row r="71" spans="1:7" x14ac:dyDescent="0.2">
      <c r="A71" s="2" t="s">
        <v>0</v>
      </c>
      <c r="B71" s="29"/>
      <c r="C71" s="30"/>
      <c r="D71" s="30"/>
      <c r="E71" s="30"/>
      <c r="F71" s="30"/>
      <c r="G71" s="30"/>
    </row>
    <row r="72" spans="1:7" x14ac:dyDescent="0.2">
      <c r="A72" s="8" t="s">
        <v>113</v>
      </c>
      <c r="B72" s="29"/>
      <c r="C72" s="30"/>
      <c r="D72" s="30"/>
      <c r="E72" s="30"/>
      <c r="F72" s="30"/>
      <c r="G72" s="30"/>
    </row>
    <row r="73" spans="1:7" x14ac:dyDescent="0.2">
      <c r="A73" s="3" t="s">
        <v>53</v>
      </c>
      <c r="B73" s="29"/>
      <c r="C73" s="30"/>
      <c r="D73" s="30"/>
      <c r="E73" s="30"/>
      <c r="F73" s="30"/>
      <c r="G73" s="30"/>
    </row>
    <row r="74" spans="1:7" x14ac:dyDescent="0.2">
      <c r="A74" s="4" t="s">
        <v>4</v>
      </c>
      <c r="B74" s="29"/>
      <c r="C74" s="30"/>
      <c r="D74" s="30"/>
      <c r="E74" s="30"/>
      <c r="F74" s="30"/>
      <c r="G74" s="30"/>
    </row>
    <row r="75" spans="1:7" x14ac:dyDescent="0.2">
      <c r="A75" s="28"/>
      <c r="B75" s="29"/>
      <c r="C75" s="30"/>
      <c r="D75" s="30"/>
      <c r="E75" s="30"/>
      <c r="F75" s="30"/>
      <c r="G75" s="30"/>
    </row>
    <row r="76" spans="1:7" ht="5.25" customHeight="1" x14ac:dyDescent="0.2">
      <c r="A76" s="28"/>
      <c r="B76" s="29"/>
      <c r="C76" s="30"/>
      <c r="D76" s="30"/>
      <c r="E76" s="30"/>
      <c r="F76" s="30"/>
      <c r="G76" s="30"/>
    </row>
    <row r="77" spans="1:7" ht="24" x14ac:dyDescent="0.2">
      <c r="A77" s="31" t="s">
        <v>6</v>
      </c>
      <c r="B77" s="65" t="s">
        <v>7</v>
      </c>
      <c r="C77" s="17" t="str">
        <f>+C7</f>
        <v>Pressupost inicial</v>
      </c>
      <c r="D77" s="17" t="str">
        <f>+D7</f>
        <v>Modificacions</v>
      </c>
      <c r="E77" s="17" t="str">
        <f>+E7</f>
        <v>Pressupost definitiu</v>
      </c>
      <c r="F77" s="17" t="str">
        <f>+F7</f>
        <v>Obligacions Reconegudes</v>
      </c>
      <c r="G77" s="17" t="str">
        <f>+G7</f>
        <v>% Execució</v>
      </c>
    </row>
    <row r="78" spans="1:7" x14ac:dyDescent="0.2">
      <c r="A78" s="21"/>
      <c r="B78" s="58"/>
      <c r="C78" s="24"/>
      <c r="D78" s="24"/>
      <c r="E78" s="24"/>
      <c r="F78" s="24"/>
      <c r="G78" s="24"/>
    </row>
    <row r="79" spans="1:7" s="71" customFormat="1" x14ac:dyDescent="0.2">
      <c r="A79" s="68">
        <v>4429860</v>
      </c>
      <c r="B79" s="87" t="s">
        <v>101</v>
      </c>
      <c r="C79" s="93">
        <v>11000240.67</v>
      </c>
      <c r="D79" s="76">
        <v>-154139.25</v>
      </c>
      <c r="E79" s="93">
        <f t="shared" ref="E79" si="30">+C79+D79</f>
        <v>10846101.42</v>
      </c>
      <c r="F79" s="93">
        <v>9475066.0700000003</v>
      </c>
      <c r="G79" s="80">
        <f t="shared" ref="G79:G92" si="31">IFERROR(F79/E79,0)</f>
        <v>0.87359187445252562</v>
      </c>
    </row>
    <row r="80" spans="1:7" s="71" customFormat="1" x14ac:dyDescent="0.2">
      <c r="A80" s="68"/>
      <c r="B80" s="72" t="s">
        <v>102</v>
      </c>
      <c r="C80" s="73">
        <f t="shared" ref="C80:D82" si="32">+C79</f>
        <v>11000240.67</v>
      </c>
      <c r="D80" s="73">
        <f t="shared" si="32"/>
        <v>-154139.25</v>
      </c>
      <c r="E80" s="73">
        <f t="shared" ref="E80" si="33">+E79</f>
        <v>10846101.42</v>
      </c>
      <c r="F80" s="73">
        <f>+F79</f>
        <v>9475066.0700000003</v>
      </c>
      <c r="G80" s="74">
        <f t="shared" si="31"/>
        <v>0.87359187445252562</v>
      </c>
    </row>
    <row r="81" spans="1:7" s="71" customFormat="1" x14ac:dyDescent="0.2">
      <c r="A81" s="68"/>
      <c r="B81" s="47" t="s">
        <v>103</v>
      </c>
      <c r="C81" s="69">
        <f t="shared" si="32"/>
        <v>11000240.67</v>
      </c>
      <c r="D81" s="69">
        <f t="shared" si="32"/>
        <v>-154139.25</v>
      </c>
      <c r="E81" s="69">
        <f>+E80</f>
        <v>10846101.42</v>
      </c>
      <c r="F81" s="69">
        <f>+F80</f>
        <v>9475066.0700000003</v>
      </c>
      <c r="G81" s="70">
        <f t="shared" si="31"/>
        <v>0.87359187445252562</v>
      </c>
    </row>
    <row r="82" spans="1:7" s="71" customFormat="1" x14ac:dyDescent="0.2">
      <c r="A82" s="68"/>
      <c r="B82" s="47" t="s">
        <v>104</v>
      </c>
      <c r="C82" s="91">
        <f t="shared" si="32"/>
        <v>11000240.67</v>
      </c>
      <c r="D82" s="91">
        <f t="shared" si="32"/>
        <v>-154139.25</v>
      </c>
      <c r="E82" s="91">
        <f>+E81</f>
        <v>10846101.42</v>
      </c>
      <c r="F82" s="91">
        <f>+F81</f>
        <v>9475066.0700000003</v>
      </c>
      <c r="G82" s="92">
        <f t="shared" si="31"/>
        <v>0.87359187445252562</v>
      </c>
    </row>
    <row r="83" spans="1:7" s="71" customFormat="1" x14ac:dyDescent="0.2">
      <c r="A83" s="68">
        <v>6100001</v>
      </c>
      <c r="B83" s="87" t="s">
        <v>55</v>
      </c>
      <c r="C83" s="93">
        <v>85456.04</v>
      </c>
      <c r="D83" s="76">
        <v>0</v>
      </c>
      <c r="E83" s="93">
        <f t="shared" ref="E83" si="34">+C83+D83</f>
        <v>85456.04</v>
      </c>
      <c r="F83" s="93">
        <v>19253.259999999998</v>
      </c>
      <c r="G83" s="80">
        <f t="shared" si="31"/>
        <v>0.22530016602688352</v>
      </c>
    </row>
    <row r="84" spans="1:7" s="71" customFormat="1" x14ac:dyDescent="0.2">
      <c r="A84" s="68"/>
      <c r="B84" s="72" t="s">
        <v>56</v>
      </c>
      <c r="C84" s="73">
        <f>+C83</f>
        <v>85456.04</v>
      </c>
      <c r="D84" s="73">
        <f>+D83</f>
        <v>0</v>
      </c>
      <c r="E84" s="73">
        <f t="shared" ref="E84:E85" si="35">+E83</f>
        <v>85456.04</v>
      </c>
      <c r="F84" s="73">
        <f>+F83</f>
        <v>19253.259999999998</v>
      </c>
      <c r="G84" s="74">
        <f t="shared" si="31"/>
        <v>0.22530016602688352</v>
      </c>
    </row>
    <row r="85" spans="1:7" s="71" customFormat="1" x14ac:dyDescent="0.2">
      <c r="A85" s="68"/>
      <c r="B85" s="47" t="s">
        <v>57</v>
      </c>
      <c r="C85" s="69">
        <f>+C84</f>
        <v>85456.04</v>
      </c>
      <c r="D85" s="69">
        <f>+D84</f>
        <v>0</v>
      </c>
      <c r="E85" s="69">
        <f t="shared" si="35"/>
        <v>85456.04</v>
      </c>
      <c r="F85" s="69">
        <f>+F84</f>
        <v>19253.259999999998</v>
      </c>
      <c r="G85" s="70">
        <f t="shared" si="31"/>
        <v>0.22530016602688352</v>
      </c>
    </row>
    <row r="86" spans="1:7" s="71" customFormat="1" x14ac:dyDescent="0.2">
      <c r="A86" s="68">
        <v>6200001</v>
      </c>
      <c r="B86" s="87" t="s">
        <v>88</v>
      </c>
      <c r="C86" s="93">
        <v>138809.38</v>
      </c>
      <c r="D86" s="76">
        <v>-52489.36</v>
      </c>
      <c r="E86" s="93">
        <f t="shared" ref="E86" si="36">+C86+D86</f>
        <v>86320.02</v>
      </c>
      <c r="F86" s="93">
        <v>0</v>
      </c>
      <c r="G86" s="80">
        <f t="shared" si="31"/>
        <v>0</v>
      </c>
    </row>
    <row r="87" spans="1:7" s="71" customFormat="1" x14ac:dyDescent="0.2">
      <c r="A87" s="68"/>
      <c r="B87" s="72" t="s">
        <v>89</v>
      </c>
      <c r="C87" s="73">
        <f>+C86</f>
        <v>138809.38</v>
      </c>
      <c r="D87" s="73">
        <f>+D86</f>
        <v>-52489.36</v>
      </c>
      <c r="E87" s="73">
        <f t="shared" ref="E87:E88" si="37">+E86</f>
        <v>86320.02</v>
      </c>
      <c r="F87" s="73">
        <f>+F86</f>
        <v>0</v>
      </c>
      <c r="G87" s="74">
        <f t="shared" si="31"/>
        <v>0</v>
      </c>
    </row>
    <row r="88" spans="1:7" s="71" customFormat="1" x14ac:dyDescent="0.2">
      <c r="A88" s="68"/>
      <c r="B88" s="47" t="s">
        <v>58</v>
      </c>
      <c r="C88" s="69">
        <f>+C87</f>
        <v>138809.38</v>
      </c>
      <c r="D88" s="69">
        <f>+D87</f>
        <v>-52489.36</v>
      </c>
      <c r="E88" s="69">
        <f t="shared" si="37"/>
        <v>86320.02</v>
      </c>
      <c r="F88" s="69">
        <f>+F87</f>
        <v>0</v>
      </c>
      <c r="G88" s="70">
        <f t="shared" si="31"/>
        <v>0</v>
      </c>
    </row>
    <row r="89" spans="1:7" s="71" customFormat="1" x14ac:dyDescent="0.2">
      <c r="A89" s="68">
        <v>6400001</v>
      </c>
      <c r="B89" s="87" t="s">
        <v>59</v>
      </c>
      <c r="C89" s="93">
        <v>5087.1899999999996</v>
      </c>
      <c r="D89" s="76">
        <v>0</v>
      </c>
      <c r="E89" s="93">
        <f t="shared" ref="E89" si="38">+C89+D89</f>
        <v>5087.1899999999996</v>
      </c>
      <c r="F89" s="93">
        <v>0</v>
      </c>
      <c r="G89" s="80">
        <f t="shared" si="31"/>
        <v>0</v>
      </c>
    </row>
    <row r="90" spans="1:7" s="71" customFormat="1" x14ac:dyDescent="0.2">
      <c r="A90" s="68"/>
      <c r="B90" s="72" t="s">
        <v>60</v>
      </c>
      <c r="C90" s="73">
        <f>+C89</f>
        <v>5087.1899999999996</v>
      </c>
      <c r="D90" s="73">
        <f>+D89</f>
        <v>0</v>
      </c>
      <c r="E90" s="73">
        <f t="shared" ref="E90:E91" si="39">+E89</f>
        <v>5087.1899999999996</v>
      </c>
      <c r="F90" s="73">
        <f>+F89</f>
        <v>0</v>
      </c>
      <c r="G90" s="74">
        <f t="shared" si="31"/>
        <v>0</v>
      </c>
    </row>
    <row r="91" spans="1:7" s="71" customFormat="1" x14ac:dyDescent="0.2">
      <c r="A91" s="68"/>
      <c r="B91" s="47" t="s">
        <v>61</v>
      </c>
      <c r="C91" s="69">
        <f>+C90</f>
        <v>5087.1899999999996</v>
      </c>
      <c r="D91" s="69">
        <f>+D90</f>
        <v>0</v>
      </c>
      <c r="E91" s="69">
        <f t="shared" si="39"/>
        <v>5087.1899999999996</v>
      </c>
      <c r="F91" s="69">
        <f>+F90</f>
        <v>0</v>
      </c>
      <c r="G91" s="70">
        <f t="shared" si="31"/>
        <v>0</v>
      </c>
    </row>
    <row r="92" spans="1:7" s="71" customFormat="1" x14ac:dyDescent="0.2">
      <c r="A92" s="68"/>
      <c r="B92" s="47" t="s">
        <v>62</v>
      </c>
      <c r="C92" s="82">
        <f>+C85+C88+C91</f>
        <v>229352.61</v>
      </c>
      <c r="D92" s="82">
        <f t="shared" ref="D92:F92" si="40">+D85+D88+D91</f>
        <v>-52489.36</v>
      </c>
      <c r="E92" s="82">
        <f t="shared" si="40"/>
        <v>176863.25</v>
      </c>
      <c r="F92" s="82">
        <f t="shared" si="40"/>
        <v>19253.259999999998</v>
      </c>
      <c r="G92" s="83">
        <f t="shared" si="31"/>
        <v>0.1088595850183687</v>
      </c>
    </row>
    <row r="93" spans="1:7" s="71" customFormat="1" x14ac:dyDescent="0.2">
      <c r="A93" s="68">
        <v>8310001</v>
      </c>
      <c r="B93" s="64" t="s">
        <v>90</v>
      </c>
      <c r="C93" s="93">
        <v>0</v>
      </c>
      <c r="D93" s="76">
        <v>2489.36</v>
      </c>
      <c r="E93" s="93">
        <f t="shared" ref="E93" si="41">+C93+D93</f>
        <v>2489.36</v>
      </c>
      <c r="F93" s="93">
        <v>1598.32</v>
      </c>
      <c r="G93" s="80">
        <f t="shared" ref="G93:G100" si="42">IFERROR(F93/E93,0)</f>
        <v>0.64206060995597258</v>
      </c>
    </row>
    <row r="94" spans="1:7" s="71" customFormat="1" ht="22.5" x14ac:dyDescent="0.2">
      <c r="A94" s="68"/>
      <c r="B94" s="40" t="s">
        <v>63</v>
      </c>
      <c r="C94" s="73">
        <f t="shared" ref="C94:D96" si="43">+C93</f>
        <v>0</v>
      </c>
      <c r="D94" s="73">
        <f t="shared" si="43"/>
        <v>2489.36</v>
      </c>
      <c r="E94" s="73">
        <f t="shared" ref="E94:E95" si="44">+E93</f>
        <v>2489.36</v>
      </c>
      <c r="F94" s="73">
        <f>+F93</f>
        <v>1598.32</v>
      </c>
      <c r="G94" s="74">
        <f t="shared" si="42"/>
        <v>0.64206060995597258</v>
      </c>
    </row>
    <row r="95" spans="1:7" s="71" customFormat="1" ht="22.5" x14ac:dyDescent="0.2">
      <c r="A95" s="68"/>
      <c r="B95" s="41" t="s">
        <v>64</v>
      </c>
      <c r="C95" s="69">
        <f t="shared" si="43"/>
        <v>0</v>
      </c>
      <c r="D95" s="69">
        <f t="shared" si="43"/>
        <v>2489.36</v>
      </c>
      <c r="E95" s="69">
        <f t="shared" si="44"/>
        <v>2489.36</v>
      </c>
      <c r="F95" s="69">
        <f>+F94</f>
        <v>1598.32</v>
      </c>
      <c r="G95" s="70">
        <f t="shared" si="42"/>
        <v>0.64206060995597258</v>
      </c>
    </row>
    <row r="96" spans="1:7" s="71" customFormat="1" x14ac:dyDescent="0.2">
      <c r="A96" s="68"/>
      <c r="B96" s="66" t="s">
        <v>65</v>
      </c>
      <c r="C96" s="82">
        <f t="shared" si="43"/>
        <v>0</v>
      </c>
      <c r="D96" s="82">
        <f t="shared" si="43"/>
        <v>2489.36</v>
      </c>
      <c r="E96" s="82">
        <f>+E95</f>
        <v>2489.36</v>
      </c>
      <c r="F96" s="82">
        <f>+F95</f>
        <v>1598.32</v>
      </c>
      <c r="G96" s="83">
        <f t="shared" si="42"/>
        <v>0.64206060995597258</v>
      </c>
    </row>
    <row r="97" spans="1:7" s="46" customFormat="1" ht="22.5" x14ac:dyDescent="0.2">
      <c r="A97" s="44">
        <v>9109860</v>
      </c>
      <c r="B97" s="45" t="s">
        <v>114</v>
      </c>
      <c r="C97" s="93">
        <v>0</v>
      </c>
      <c r="D97" s="76">
        <v>50000</v>
      </c>
      <c r="E97" s="93">
        <f t="shared" ref="E97" si="45">+C97+D97</f>
        <v>50000</v>
      </c>
      <c r="F97" s="93">
        <v>5604.9</v>
      </c>
      <c r="G97" s="81">
        <f t="shared" si="42"/>
        <v>0.11209799999999999</v>
      </c>
    </row>
    <row r="98" spans="1:7" s="71" customFormat="1" x14ac:dyDescent="0.2">
      <c r="A98" s="125"/>
      <c r="B98" s="72" t="s">
        <v>115</v>
      </c>
      <c r="C98" s="126">
        <f t="shared" ref="C98:F98" si="46">+C97</f>
        <v>0</v>
      </c>
      <c r="D98" s="126">
        <f t="shared" si="46"/>
        <v>50000</v>
      </c>
      <c r="E98" s="127">
        <f t="shared" si="46"/>
        <v>50000</v>
      </c>
      <c r="F98" s="126">
        <f t="shared" si="46"/>
        <v>5604.9</v>
      </c>
      <c r="G98" s="128">
        <f t="shared" si="42"/>
        <v>0.11209799999999999</v>
      </c>
    </row>
    <row r="99" spans="1:7" s="46" customFormat="1" x14ac:dyDescent="0.2">
      <c r="A99" s="44"/>
      <c r="B99" s="47" t="s">
        <v>116</v>
      </c>
      <c r="C99" s="115">
        <f t="shared" ref="C99:F100" si="47">+C98</f>
        <v>0</v>
      </c>
      <c r="D99" s="115">
        <f t="shared" si="47"/>
        <v>50000</v>
      </c>
      <c r="E99" s="115">
        <f t="shared" si="47"/>
        <v>50000</v>
      </c>
      <c r="F99" s="115">
        <f t="shared" si="47"/>
        <v>5604.9</v>
      </c>
      <c r="G99" s="61">
        <f t="shared" si="42"/>
        <v>0.11209799999999999</v>
      </c>
    </row>
    <row r="100" spans="1:7" s="46" customFormat="1" x14ac:dyDescent="0.2">
      <c r="A100" s="44"/>
      <c r="B100" s="47" t="s">
        <v>117</v>
      </c>
      <c r="C100" s="116">
        <f t="shared" si="47"/>
        <v>0</v>
      </c>
      <c r="D100" s="116">
        <f t="shared" si="47"/>
        <v>50000</v>
      </c>
      <c r="E100" s="116">
        <f t="shared" si="47"/>
        <v>50000</v>
      </c>
      <c r="F100" s="116">
        <f t="shared" si="47"/>
        <v>5604.9</v>
      </c>
      <c r="G100" s="98">
        <f t="shared" si="42"/>
        <v>0.11209799999999999</v>
      </c>
    </row>
    <row r="101" spans="1:7" s="71" customFormat="1" x14ac:dyDescent="0.2">
      <c r="A101" s="94"/>
      <c r="B101" s="90"/>
      <c r="C101" s="95"/>
      <c r="D101" s="95"/>
      <c r="E101" s="95"/>
      <c r="F101" s="95"/>
      <c r="G101" s="95"/>
    </row>
    <row r="102" spans="1:7" s="71" customFormat="1" x14ac:dyDescent="0.2">
      <c r="A102" s="94"/>
      <c r="B102" s="96" t="s">
        <v>66</v>
      </c>
      <c r="C102" s="97">
        <f>+C92+C82+C67+C28+C96+C100</f>
        <v>17036604.129999999</v>
      </c>
      <c r="D102" s="97">
        <f>+D92+D82+D67+D28+D96+D100</f>
        <v>43725.69</v>
      </c>
      <c r="E102" s="97">
        <f>+E92+E82+E67+E28+E96+E100</f>
        <v>17080329.82</v>
      </c>
      <c r="F102" s="97">
        <f>+F92+F82+F67+F28+F96+F100</f>
        <v>15198317.470000001</v>
      </c>
      <c r="G102" s="98">
        <f t="shared" ref="G102" si="48">IFERROR(F102/E102,0)</f>
        <v>0.88981405102632849</v>
      </c>
    </row>
    <row r="103" spans="1:7" x14ac:dyDescent="0.2">
      <c r="A103" s="33"/>
      <c r="B103" s="67"/>
      <c r="C103" s="34"/>
      <c r="D103" s="34"/>
      <c r="E103" s="34"/>
      <c r="F103" s="34"/>
      <c r="G103" s="34"/>
    </row>
    <row r="104" spans="1:7" x14ac:dyDescent="0.2">
      <c r="A104" s="5"/>
      <c r="B104" s="5"/>
      <c r="C104" s="35"/>
      <c r="D104" s="35"/>
      <c r="E104" s="6"/>
      <c r="F104" s="35"/>
      <c r="G104" s="6"/>
    </row>
    <row r="105" spans="1:7" x14ac:dyDescent="0.2">
      <c r="A105" s="5"/>
      <c r="B105" s="5"/>
      <c r="C105" s="35"/>
      <c r="D105" s="35"/>
      <c r="E105" s="6"/>
      <c r="F105" s="35"/>
      <c r="G105" s="6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70" max="8" man="1"/>
  </rowBreaks>
  <ignoredErrors>
    <ignoredError sqref="C16 G16:G20 G79:G80 C20 C26:C27 C31 C33:C34 C36:C37 C41 C47 C49 C52 C59 C65:C66 C80 C84:C85 C87:C88 C90:C91 E16 E20 E26:E27 E31 E33:E34 E36:E37 E41 E47 E49 E52 E59 E65:E66 E80 E84:E85 E87:E88 E90:E91 G21 G25:G37 G38 G40:G41 G42:G43 G46:G49 G50 G51:G54 G56:G59 G60 G64 G65:G67 G83:G91 G92 G81 G8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2024-10-30T08:45:05Z</dcterms:modified>
</cp:coreProperties>
</file>